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8_NUPLLP MYT Petition\52_Final Revised Petition for Uploading 31.01.2026\"/>
    </mc:Choice>
  </mc:AlternateContent>
  <xr:revisionPtr revIDLastSave="0" documentId="13_ncr:1_{A4654212-A64F-4385-AC52-A6AABE9E1841}" xr6:coauthVersionLast="47" xr6:coauthVersionMax="47" xr10:uidLastSave="{00000000-0000-0000-0000-000000000000}"/>
  <bookViews>
    <workbookView xWindow="-98" yWindow="-98" windowWidth="20715" windowHeight="13155" xr2:uid="{64B99A76-8F69-4F39-B8CC-79C4F02013E1}"/>
  </bookViews>
  <sheets>
    <sheet name="PP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H92" i="1"/>
  <c r="H91" i="1"/>
  <c r="H89" i="1"/>
  <c r="H88" i="1"/>
  <c r="H87" i="1"/>
  <c r="H85" i="1"/>
  <c r="E54" i="1"/>
  <c r="F153" i="1" l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7" i="1"/>
  <c r="F56" i="1"/>
  <c r="F55" i="1"/>
  <c r="F54" i="1"/>
  <c r="F53" i="1"/>
  <c r="F52" i="1"/>
  <c r="F51" i="1"/>
  <c r="F50" i="1"/>
  <c r="F49" i="1"/>
  <c r="F48" i="1"/>
  <c r="F47" i="1"/>
  <c r="F46" i="1"/>
  <c r="H42" i="1"/>
  <c r="F42" i="1"/>
  <c r="E42" i="1"/>
  <c r="H41" i="1"/>
  <c r="F41" i="1"/>
  <c r="E41" i="1"/>
  <c r="H40" i="1"/>
  <c r="F40" i="1"/>
  <c r="E40" i="1"/>
  <c r="H39" i="1"/>
  <c r="F39" i="1"/>
  <c r="E39" i="1"/>
  <c r="H38" i="1"/>
  <c r="F38" i="1"/>
  <c r="E38" i="1"/>
  <c r="H37" i="1"/>
  <c r="F37" i="1"/>
  <c r="E37" i="1"/>
  <c r="H36" i="1"/>
  <c r="F36" i="1"/>
  <c r="E36" i="1"/>
  <c r="H35" i="1"/>
  <c r="F35" i="1"/>
  <c r="E35" i="1"/>
  <c r="H34" i="1"/>
  <c r="F34" i="1"/>
  <c r="E34" i="1"/>
  <c r="H33" i="1"/>
  <c r="F33" i="1"/>
  <c r="E33" i="1"/>
  <c r="H32" i="1"/>
  <c r="F32" i="1"/>
  <c r="E32" i="1"/>
  <c r="H31" i="1"/>
  <c r="F31" i="1"/>
  <c r="E31" i="1"/>
  <c r="H30" i="1"/>
  <c r="E30" i="1"/>
  <c r="H26" i="1"/>
  <c r="F26" i="1"/>
  <c r="E26" i="1"/>
  <c r="H25" i="1"/>
  <c r="F25" i="1"/>
  <c r="E25" i="1"/>
  <c r="H24" i="1"/>
  <c r="F24" i="1"/>
  <c r="E24" i="1"/>
  <c r="H23" i="1"/>
  <c r="F23" i="1"/>
  <c r="E23" i="1"/>
  <c r="H22" i="1"/>
  <c r="F22" i="1"/>
  <c r="E22" i="1"/>
  <c r="H21" i="1"/>
  <c r="F21" i="1"/>
  <c r="E21" i="1"/>
  <c r="H20" i="1"/>
  <c r="F20" i="1"/>
  <c r="E20" i="1"/>
  <c r="H19" i="1"/>
  <c r="F19" i="1"/>
  <c r="E19" i="1"/>
  <c r="H18" i="1"/>
  <c r="F18" i="1"/>
  <c r="E18" i="1"/>
  <c r="H17" i="1"/>
  <c r="F17" i="1"/>
  <c r="E17" i="1"/>
  <c r="H16" i="1"/>
  <c r="F16" i="1"/>
  <c r="E16" i="1"/>
  <c r="H15" i="1"/>
  <c r="F15" i="1"/>
  <c r="E15" i="1"/>
  <c r="H11" i="1"/>
  <c r="F11" i="1"/>
  <c r="E11" i="1"/>
  <c r="H10" i="1"/>
  <c r="F10" i="1"/>
  <c r="E10" i="1"/>
  <c r="H9" i="1"/>
  <c r="F9" i="1"/>
  <c r="E9" i="1"/>
  <c r="H8" i="1"/>
  <c r="F8" i="1"/>
  <c r="E8" i="1"/>
  <c r="H7" i="1"/>
  <c r="F7" i="1"/>
  <c r="E7" i="1"/>
  <c r="H6" i="1"/>
  <c r="F6" i="1"/>
  <c r="E6" i="1"/>
  <c r="H5" i="1"/>
  <c r="F5" i="1"/>
  <c r="E5" i="1"/>
</calcChain>
</file>

<file path=xl/sharedStrings.xml><?xml version="1.0" encoding="utf-8"?>
<sst xmlns="http://schemas.openxmlformats.org/spreadsheetml/2006/main" count="297" uniqueCount="154">
  <si>
    <t>Year</t>
  </si>
  <si>
    <t>Name of Generator</t>
  </si>
  <si>
    <t>Bill Details</t>
  </si>
  <si>
    <t>Payment made</t>
  </si>
  <si>
    <t>Remarks</t>
  </si>
  <si>
    <t>Month/Date</t>
  </si>
  <si>
    <t>Invoice No,</t>
  </si>
  <si>
    <t>Amount (Rs. Crore)</t>
  </si>
  <si>
    <t>Due date</t>
  </si>
  <si>
    <t>% of Bill amount paid</t>
  </si>
  <si>
    <t>F.Y 2018-19</t>
  </si>
  <si>
    <t>TPC-D</t>
  </si>
  <si>
    <t>Total</t>
  </si>
  <si>
    <t xml:space="preserve"> </t>
  </si>
  <si>
    <t>F.Y 2019-20</t>
  </si>
  <si>
    <t>F.Y 2020-21</t>
  </si>
  <si>
    <t>F.Y 2021-22</t>
  </si>
  <si>
    <t>GMR</t>
  </si>
  <si>
    <t>F.Y 2022-23</t>
  </si>
  <si>
    <t>07.07.2022</t>
  </si>
  <si>
    <t>05.08.2022</t>
  </si>
  <si>
    <t>07.09.2022</t>
  </si>
  <si>
    <t>07.10.2022</t>
  </si>
  <si>
    <t>07.11.2022</t>
  </si>
  <si>
    <t xml:space="preserve">07.12.2022 </t>
  </si>
  <si>
    <t>09.01.2023</t>
  </si>
  <si>
    <t>06.02.2023</t>
  </si>
  <si>
    <t>06.03.2023</t>
  </si>
  <si>
    <t>VHPL</t>
  </si>
  <si>
    <t>VHPL2223023</t>
  </si>
  <si>
    <t>09.03.2023</t>
  </si>
  <si>
    <t>06.04.2023</t>
  </si>
  <si>
    <t>VHPL2324001</t>
  </si>
  <si>
    <t>10.04.2023</t>
  </si>
  <si>
    <t>F.Y 2023-24</t>
  </si>
  <si>
    <t>04.05.2023</t>
  </si>
  <si>
    <t>VHPL2324003</t>
  </si>
  <si>
    <t>10.05.2023</t>
  </si>
  <si>
    <t>07.06.2023</t>
  </si>
  <si>
    <t>VHPL2324005</t>
  </si>
  <si>
    <t>09.06.2023</t>
  </si>
  <si>
    <t>07.07.2023</t>
  </si>
  <si>
    <t>VHPL2324007</t>
  </si>
  <si>
    <t>07.08.2023</t>
  </si>
  <si>
    <t>VHPL2324008</t>
  </si>
  <si>
    <t>07.09.2023</t>
  </si>
  <si>
    <t>VHPL2324010</t>
  </si>
  <si>
    <t>05.10.2023</t>
  </si>
  <si>
    <t>VHPL2324012</t>
  </si>
  <si>
    <t>08.11.2023</t>
  </si>
  <si>
    <t>VHPL2324014</t>
  </si>
  <si>
    <t>07.11.2023</t>
  </si>
  <si>
    <t>06.12.2023</t>
  </si>
  <si>
    <t>VHPL2324016</t>
  </si>
  <si>
    <t>12.12.2023</t>
  </si>
  <si>
    <t>05.01.2024</t>
  </si>
  <si>
    <t>VHPL2324018</t>
  </si>
  <si>
    <t>05.02.2024</t>
  </si>
  <si>
    <t>VHPL2324020</t>
  </si>
  <si>
    <t>07.02.2024</t>
  </si>
  <si>
    <t>05.03.2024</t>
  </si>
  <si>
    <t>VHPL2324022</t>
  </si>
  <si>
    <t>04.04.2024</t>
  </si>
  <si>
    <t>VHPL2425001</t>
  </si>
  <si>
    <t>F.Y 2024-25</t>
  </si>
  <si>
    <t>GMRTEL</t>
  </si>
  <si>
    <t>07.05.2024</t>
  </si>
  <si>
    <t>VHPL2425003</t>
  </si>
  <si>
    <t>07.06.2024 &amp; 14.06.2024</t>
  </si>
  <si>
    <t>VHPL2425005</t>
  </si>
  <si>
    <t>05.06.2024</t>
  </si>
  <si>
    <t>05.07.2024</t>
  </si>
  <si>
    <t>VHPL2425006</t>
  </si>
  <si>
    <t>VHPL2425007</t>
  </si>
  <si>
    <t>06.08.2024</t>
  </si>
  <si>
    <t>VHPL2425009</t>
  </si>
  <si>
    <t>09.09.2024</t>
  </si>
  <si>
    <t>VPL</t>
  </si>
  <si>
    <t>VPL/NUPLLP/28/2024-25</t>
  </si>
  <si>
    <t>13.08.2024 &amp; 17.08.2024</t>
  </si>
  <si>
    <t>VPL/NUPLLP/39/2024-25</t>
  </si>
  <si>
    <t>21.08.2024</t>
  </si>
  <si>
    <t>VPL/NUPLLP/52/2024-25</t>
  </si>
  <si>
    <t>30.08.2024</t>
  </si>
  <si>
    <t>VPL/NUPLLP/59/2024-25</t>
  </si>
  <si>
    <t>13.09.2024</t>
  </si>
  <si>
    <t>VHPL2425011</t>
  </si>
  <si>
    <t>08.10.2024</t>
  </si>
  <si>
    <t>VPL/NUPLLP/70/2024-25</t>
  </si>
  <si>
    <t>23.09.2024</t>
  </si>
  <si>
    <t>VPL/NUPLLP/80/2024-25</t>
  </si>
  <si>
    <t>30.09.2024</t>
  </si>
  <si>
    <t>VPL/NUPLLP/94/2024-25</t>
  </si>
  <si>
    <t>08.10.2024 &amp; 10.10.2024</t>
  </si>
  <si>
    <t>VPL/NUPLLP/103/2024-25</t>
  </si>
  <si>
    <t>14.10.2024</t>
  </si>
  <si>
    <t>VHPL2425013</t>
  </si>
  <si>
    <t>11.11.2024</t>
  </si>
  <si>
    <t>VPL/NUPLLP/118/2024-25</t>
  </si>
  <si>
    <t>22.10.2024</t>
  </si>
  <si>
    <t>VPL/NUPLLP/125/2024-25</t>
  </si>
  <si>
    <t>28.10.2024</t>
  </si>
  <si>
    <t>VPL/NUPLLP/135/2024-25</t>
  </si>
  <si>
    <t>07.11.2024</t>
  </si>
  <si>
    <t>VPL/NUPLLP/146/2024-25</t>
  </si>
  <si>
    <t>14.11.2024</t>
  </si>
  <si>
    <t>VHPL2425015</t>
  </si>
  <si>
    <t>07.12.2024</t>
  </si>
  <si>
    <t>VPL/NUPLLP/159/2024-25</t>
  </si>
  <si>
    <t>22.11.2024</t>
  </si>
  <si>
    <t>VPL/NUPLLP/165/2024-25</t>
  </si>
  <si>
    <t>28.11.2024</t>
  </si>
  <si>
    <t>VPL/NUPLLP/177/2024-25</t>
  </si>
  <si>
    <t>04.12.2024</t>
  </si>
  <si>
    <t>VPL/NUPLLP/182/2024-25</t>
  </si>
  <si>
    <t>11.12.2024</t>
  </si>
  <si>
    <t>VHPL2425017</t>
  </si>
  <si>
    <t>06.01.2025</t>
  </si>
  <si>
    <t>VPL/NUPLLP/185/2024-25</t>
  </si>
  <si>
    <t>20.12.2024</t>
  </si>
  <si>
    <t>VPL/NUPLLP/197/2024-25</t>
  </si>
  <si>
    <t>30.12.2024</t>
  </si>
  <si>
    <t>VPL/NUPLLP/212/2024-25</t>
  </si>
  <si>
    <t>VPL/NUPLLP/227/2024-25</t>
  </si>
  <si>
    <t>13.01.2025</t>
  </si>
  <si>
    <t>VHPL2425019</t>
  </si>
  <si>
    <t>06.02.2025</t>
  </si>
  <si>
    <t>VPL/NUPLLP/237/2024-25</t>
  </si>
  <si>
    <t>22.01.2025</t>
  </si>
  <si>
    <t>VPL/NUPLLP/250/2024-25</t>
  </si>
  <si>
    <t>29.01.2025</t>
  </si>
  <si>
    <t>VPL/NUPLLP/262/2024-25</t>
  </si>
  <si>
    <t>VPL/NUPLLP/274/2024-25</t>
  </si>
  <si>
    <t>13.02.2025</t>
  </si>
  <si>
    <t>VHPL2425021</t>
  </si>
  <si>
    <t>11.03.2025 &amp; 12.03.2025</t>
  </si>
  <si>
    <t>07.03.2025</t>
  </si>
  <si>
    <t>VPL/NUPLLP/280/2024-25</t>
  </si>
  <si>
    <t>27.02.2025</t>
  </si>
  <si>
    <t>VPL/NUPLLP/296/2024-25</t>
  </si>
  <si>
    <t>VPL/NUPLLP/306/2024-25</t>
  </si>
  <si>
    <t>12.03.2025</t>
  </si>
  <si>
    <t>VHPL2426001</t>
  </si>
  <si>
    <t>05.04.2025</t>
  </si>
  <si>
    <t>08.04.2025</t>
  </si>
  <si>
    <t>VPL/NUPLLP/318/2024-25</t>
  </si>
  <si>
    <t>21.03.2025</t>
  </si>
  <si>
    <t>VPL/NUPLLP/328/2024-25</t>
  </si>
  <si>
    <t>26.03.2025</t>
  </si>
  <si>
    <t>VPL/NUPLLP/337/2024-25</t>
  </si>
  <si>
    <t>VPL/NUPLLP/349/2024-25</t>
  </si>
  <si>
    <t>11.04.2025</t>
  </si>
  <si>
    <t>A bill amounting to 0.57685915 was issued. Resultant deduction of DSM adjustment units by NUPLLP, the final invoice amount was revised to 0.5558545.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</si>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</sst>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00000"/>
    <numFmt numFmtId="165" formatCode="0.0000000000"/>
    <numFmt numFmtId="166" formatCode="[$-F800]dddd\,\ mmmm\ dd\,\ yyyy"/>
    <numFmt numFmtId="167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center"/>
    </xf>
    <xf numFmtId="0" fontId="1" fillId="0" borderId="0"/>
  </cellStyleXfs>
  <cellXfs count="84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7" fontId="4" fillId="3" borderId="3" xfId="0" applyNumberFormat="1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center" vertical="center"/>
    </xf>
    <xf numFmtId="15" fontId="4" fillId="3" borderId="3" xfId="0" applyNumberFormat="1" applyFont="1" applyFill="1" applyBorder="1" applyAlignment="1">
      <alignment horizontal="center" vertical="center"/>
    </xf>
    <xf numFmtId="9" fontId="4" fillId="3" borderId="3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/>
    </xf>
    <xf numFmtId="15" fontId="4" fillId="4" borderId="1" xfId="0" applyNumberFormat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7" fontId="4" fillId="4" borderId="3" xfId="0" applyNumberFormat="1" applyFont="1" applyFill="1" applyBorder="1" applyAlignment="1">
      <alignment horizontal="center" vertical="center"/>
    </xf>
    <xf numFmtId="43" fontId="4" fillId="4" borderId="3" xfId="1" applyFont="1" applyFill="1" applyBorder="1" applyAlignment="1">
      <alignment horizontal="center" vertical="center"/>
    </xf>
    <xf numFmtId="15" fontId="4" fillId="4" borderId="3" xfId="0" applyNumberFormat="1" applyFont="1" applyFill="1" applyBorder="1" applyAlignment="1">
      <alignment horizontal="center" vertical="center"/>
    </xf>
    <xf numFmtId="9" fontId="4" fillId="4" borderId="3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17" fontId="4" fillId="6" borderId="3" xfId="0" applyNumberFormat="1" applyFont="1" applyFill="1" applyBorder="1" applyAlignment="1">
      <alignment horizontal="center" vertical="center"/>
    </xf>
    <xf numFmtId="43" fontId="4" fillId="6" borderId="3" xfId="1" applyFont="1" applyFill="1" applyBorder="1" applyAlignment="1">
      <alignment horizontal="center" vertical="center"/>
    </xf>
    <xf numFmtId="15" fontId="4" fillId="6" borderId="3" xfId="0" applyNumberFormat="1" applyFont="1" applyFill="1" applyBorder="1" applyAlignment="1">
      <alignment horizontal="center" vertical="center"/>
    </xf>
    <xf numFmtId="9" fontId="4" fillId="6" borderId="3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 vertical="center"/>
    </xf>
    <xf numFmtId="15" fontId="4" fillId="7" borderId="1" xfId="0" applyNumberFormat="1" applyFont="1" applyFill="1" applyBorder="1" applyAlignment="1">
      <alignment horizontal="center" vertical="center"/>
    </xf>
    <xf numFmtId="9" fontId="4" fillId="7" borderId="1" xfId="0" applyNumberFormat="1" applyFont="1" applyFill="1" applyBorder="1" applyAlignment="1">
      <alignment horizontal="center" vertical="center"/>
    </xf>
    <xf numFmtId="43" fontId="3" fillId="7" borderId="1" xfId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7" fontId="4" fillId="7" borderId="1" xfId="0" applyNumberFormat="1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3" fontId="3" fillId="4" borderId="3" xfId="1" applyFont="1" applyFill="1" applyBorder="1" applyAlignment="1">
      <alignment horizontal="center" vertical="center"/>
    </xf>
    <xf numFmtId="0" fontId="6" fillId="2" borderId="2" xfId="4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0" fontId="4" fillId="0" borderId="0" xfId="0" applyFont="1"/>
    <xf numFmtId="43" fontId="4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15" fontId="4" fillId="7" borderId="12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9" fontId="4" fillId="7" borderId="1" xfId="2" applyFont="1" applyFill="1" applyBorder="1" applyAlignment="1">
      <alignment horizontal="center" vertical="center"/>
    </xf>
    <xf numFmtId="9" fontId="5" fillId="7" borderId="1" xfId="2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43" fontId="3" fillId="7" borderId="0" xfId="1" applyFont="1" applyFill="1" applyAlignment="1">
      <alignment horizontal="center" vertical="center"/>
    </xf>
    <xf numFmtId="43" fontId="4" fillId="0" borderId="0" xfId="1" applyFont="1"/>
    <xf numFmtId="0" fontId="6" fillId="2" borderId="2" xfId="4" applyFont="1" applyFill="1" applyBorder="1" applyAlignment="1">
      <alignment horizontal="center" vertical="center" wrapText="1"/>
    </xf>
    <xf numFmtId="0" fontId="6" fillId="2" borderId="3" xfId="4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 2" xfId="4" xr:uid="{3098F228-F09B-48AF-9A23-99B42B086C90}"/>
    <cellStyle name="Normal_FORMATS 5 YEAR ALOKE 2" xfId="3" xr:uid="{0EE9A535-E364-4EE7-88FF-C09A3BD1554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4238-E851-420C-8D79-C7BD1A8B6DFF}">
  <dimension ref="A3:M154"/>
  <sheetViews>
    <sheetView showGridLines="0" tabSelected="1" topLeftCell="A135" workbookViewId="0">
      <selection activeCell="B54" sqref="A54:XFD54"/>
    </sheetView>
  </sheetViews>
  <sheetFormatPr defaultColWidth="8.86328125" defaultRowHeight="13.15" x14ac:dyDescent="0.4"/>
  <cols>
    <col min="1" max="1" width="8.86328125" style="49"/>
    <col min="2" max="2" width="24.265625" style="49" customWidth="1"/>
    <col min="3" max="3" width="12.86328125" style="49" customWidth="1"/>
    <col min="4" max="4" width="22.265625" style="49" bestFit="1" customWidth="1"/>
    <col min="5" max="5" width="13.73046875" style="50" bestFit="1" customWidth="1"/>
    <col min="6" max="6" width="12.86328125" style="49" customWidth="1"/>
    <col min="7" max="7" width="13.265625" style="49" customWidth="1"/>
    <col min="8" max="8" width="12.86328125" style="50" customWidth="1"/>
    <col min="9" max="9" width="12.86328125" style="49" customWidth="1"/>
    <col min="10" max="10" width="26.86328125" style="49" customWidth="1"/>
    <col min="11" max="12" width="8.86328125" style="46"/>
    <col min="13" max="13" width="18.73046875" style="46" bestFit="1" customWidth="1"/>
    <col min="14" max="14" width="14" style="46" bestFit="1" customWidth="1"/>
    <col min="15" max="15" width="12.1328125" style="46" bestFit="1" customWidth="1"/>
    <col min="16" max="16" width="8" style="46" bestFit="1" customWidth="1"/>
    <col min="17" max="17" width="10.1328125" style="46" bestFit="1" customWidth="1"/>
    <col min="18" max="16384" width="8.86328125" style="46"/>
  </cols>
  <sheetData>
    <row r="3" spans="1:13" x14ac:dyDescent="0.4">
      <c r="A3" s="80" t="s">
        <v>0</v>
      </c>
      <c r="B3" s="80" t="s">
        <v>1</v>
      </c>
      <c r="C3" s="82" t="s">
        <v>2</v>
      </c>
      <c r="D3" s="82"/>
      <c r="E3" s="82"/>
      <c r="F3" s="82"/>
      <c r="G3" s="82" t="s">
        <v>3</v>
      </c>
      <c r="H3" s="82"/>
      <c r="I3" s="82"/>
      <c r="J3" s="63" t="s">
        <v>4</v>
      </c>
    </row>
    <row r="4" spans="1:13" ht="26.25" x14ac:dyDescent="0.4">
      <c r="A4" s="81"/>
      <c r="B4" s="81"/>
      <c r="C4" s="42" t="s">
        <v>5</v>
      </c>
      <c r="D4" s="42" t="s">
        <v>6</v>
      </c>
      <c r="E4" s="43" t="s">
        <v>7</v>
      </c>
      <c r="F4" s="42" t="s">
        <v>8</v>
      </c>
      <c r="G4" s="44" t="s">
        <v>5</v>
      </c>
      <c r="H4" s="43" t="s">
        <v>7</v>
      </c>
      <c r="I4" s="42" t="s">
        <v>9</v>
      </c>
      <c r="J4" s="64"/>
    </row>
    <row r="5" spans="1:13" x14ac:dyDescent="0.4">
      <c r="A5" s="73" t="s">
        <v>10</v>
      </c>
      <c r="B5" s="31" t="s">
        <v>11</v>
      </c>
      <c r="C5" s="33">
        <v>43407</v>
      </c>
      <c r="D5" s="31">
        <v>97000084864</v>
      </c>
      <c r="E5" s="32">
        <f>1214868/10^7</f>
        <v>0.12148680000000001</v>
      </c>
      <c r="F5" s="33">
        <f>C5+30</f>
        <v>43437</v>
      </c>
      <c r="G5" s="33">
        <v>43409</v>
      </c>
      <c r="H5" s="32">
        <f>1202719/10^7</f>
        <v>0.1202719</v>
      </c>
      <c r="I5" s="34">
        <v>1</v>
      </c>
      <c r="J5" s="31"/>
    </row>
    <row r="6" spans="1:13" x14ac:dyDescent="0.4">
      <c r="A6" s="73"/>
      <c r="B6" s="31" t="s">
        <v>11</v>
      </c>
      <c r="C6" s="33">
        <v>43438</v>
      </c>
      <c r="D6" s="31">
        <v>91000087135</v>
      </c>
      <c r="E6" s="32">
        <f>22229/10^7</f>
        <v>2.2228999999999999E-3</v>
      </c>
      <c r="F6" s="33">
        <f t="shared" ref="F6:F11" si="0">C6+30</f>
        <v>43468</v>
      </c>
      <c r="G6" s="33">
        <v>43445</v>
      </c>
      <c r="H6" s="32">
        <f>22007/10^7</f>
        <v>2.2006999999999999E-3</v>
      </c>
      <c r="I6" s="34">
        <v>1</v>
      </c>
      <c r="J6" s="31"/>
    </row>
    <row r="7" spans="1:13" x14ac:dyDescent="0.4">
      <c r="A7" s="73"/>
      <c r="B7" s="31" t="s">
        <v>11</v>
      </c>
      <c r="C7" s="33">
        <v>43438</v>
      </c>
      <c r="D7" s="31">
        <v>97000086728</v>
      </c>
      <c r="E7" s="32">
        <f>1206531/10^7</f>
        <v>0.1206531</v>
      </c>
      <c r="F7" s="33">
        <f t="shared" si="0"/>
        <v>43468</v>
      </c>
      <c r="G7" s="33">
        <v>43445</v>
      </c>
      <c r="H7" s="32">
        <f>1194465/10^7</f>
        <v>0.1194465</v>
      </c>
      <c r="I7" s="34">
        <v>1</v>
      </c>
      <c r="J7" s="31"/>
    </row>
    <row r="8" spans="1:13" x14ac:dyDescent="0.4">
      <c r="A8" s="73"/>
      <c r="B8" s="31" t="s">
        <v>11</v>
      </c>
      <c r="C8" s="33">
        <v>43103</v>
      </c>
      <c r="D8" s="31">
        <v>96000087682</v>
      </c>
      <c r="E8" s="32">
        <f>1283930/10^7</f>
        <v>0.12839300000000001</v>
      </c>
      <c r="F8" s="33">
        <f t="shared" si="0"/>
        <v>43133</v>
      </c>
      <c r="G8" s="33">
        <v>43473</v>
      </c>
      <c r="H8" s="32">
        <f>1271091/10^7</f>
        <v>0.1271091</v>
      </c>
      <c r="I8" s="34">
        <v>1</v>
      </c>
      <c r="J8" s="31"/>
    </row>
    <row r="9" spans="1:13" x14ac:dyDescent="0.4">
      <c r="A9" s="73"/>
      <c r="B9" s="31" t="s">
        <v>11</v>
      </c>
      <c r="C9" s="33">
        <v>43498</v>
      </c>
      <c r="D9" s="31">
        <v>91000090902</v>
      </c>
      <c r="E9" s="32">
        <f>1228157/10^7</f>
        <v>0.1228157</v>
      </c>
      <c r="F9" s="33">
        <f t="shared" si="0"/>
        <v>43528</v>
      </c>
      <c r="G9" s="33">
        <v>43504</v>
      </c>
      <c r="H9" s="32">
        <f>1215876/10^7</f>
        <v>0.1215876</v>
      </c>
      <c r="I9" s="34">
        <v>1</v>
      </c>
      <c r="J9" s="31"/>
    </row>
    <row r="10" spans="1:13" x14ac:dyDescent="0.4">
      <c r="A10" s="73"/>
      <c r="B10" s="31" t="s">
        <v>11</v>
      </c>
      <c r="C10" s="33">
        <v>43526</v>
      </c>
      <c r="D10" s="31">
        <v>91000092620</v>
      </c>
      <c r="E10" s="32">
        <f>1154453/10^7</f>
        <v>0.1154453</v>
      </c>
      <c r="F10" s="33">
        <f t="shared" si="0"/>
        <v>43556</v>
      </c>
      <c r="G10" s="33">
        <v>43530</v>
      </c>
      <c r="H10" s="32">
        <f>1142908/10^7</f>
        <v>0.1142908</v>
      </c>
      <c r="I10" s="34">
        <v>1</v>
      </c>
      <c r="J10" s="31"/>
    </row>
    <row r="11" spans="1:13" x14ac:dyDescent="0.4">
      <c r="A11" s="73"/>
      <c r="B11" s="31" t="s">
        <v>11</v>
      </c>
      <c r="C11" s="33">
        <v>43557</v>
      </c>
      <c r="D11" s="31">
        <v>91000094445</v>
      </c>
      <c r="E11" s="32">
        <f>1246462/10^7</f>
        <v>0.1246462</v>
      </c>
      <c r="F11" s="33">
        <f t="shared" si="0"/>
        <v>43587</v>
      </c>
      <c r="G11" s="33">
        <v>43564</v>
      </c>
      <c r="H11" s="32">
        <f>1233998/10^7</f>
        <v>0.1233998</v>
      </c>
      <c r="I11" s="34">
        <v>1</v>
      </c>
      <c r="J11" s="31"/>
    </row>
    <row r="12" spans="1:13" x14ac:dyDescent="0.4">
      <c r="A12" s="30" t="s">
        <v>12</v>
      </c>
      <c r="B12" s="31" t="s">
        <v>13</v>
      </c>
      <c r="C12" s="37"/>
      <c r="D12" s="31"/>
      <c r="E12" s="35"/>
      <c r="F12" s="38"/>
      <c r="G12" s="39"/>
      <c r="H12" s="35"/>
      <c r="I12" s="34"/>
      <c r="J12" s="31"/>
      <c r="M12" s="47"/>
    </row>
    <row r="13" spans="1:13" x14ac:dyDescent="0.4">
      <c r="A13" s="1"/>
      <c r="B13" s="2"/>
      <c r="C13" s="3"/>
      <c r="D13" s="2"/>
      <c r="E13" s="4"/>
      <c r="F13" s="2"/>
      <c r="G13" s="5"/>
      <c r="H13" s="4"/>
      <c r="I13" s="6"/>
      <c r="J13" s="7"/>
    </row>
    <row r="14" spans="1:13" x14ac:dyDescent="0.4">
      <c r="A14" s="1"/>
      <c r="B14" s="2"/>
      <c r="C14" s="3"/>
      <c r="D14" s="2"/>
      <c r="E14" s="4"/>
      <c r="F14" s="2"/>
      <c r="G14" s="5"/>
      <c r="H14" s="4"/>
      <c r="I14" s="6"/>
      <c r="J14" s="7"/>
    </row>
    <row r="15" spans="1:13" x14ac:dyDescent="0.4">
      <c r="A15" s="65" t="s">
        <v>14</v>
      </c>
      <c r="B15" s="9" t="s">
        <v>11</v>
      </c>
      <c r="C15" s="11">
        <v>43588</v>
      </c>
      <c r="D15" s="9">
        <v>97000095940</v>
      </c>
      <c r="E15" s="10">
        <f>1302505/10^7</f>
        <v>0.13025049999999999</v>
      </c>
      <c r="F15" s="11">
        <f>C15+30</f>
        <v>43618</v>
      </c>
      <c r="G15" s="11">
        <v>43593</v>
      </c>
      <c r="H15" s="10">
        <f>(1/10^7)*1289480</f>
        <v>0.12894800000000001</v>
      </c>
      <c r="I15" s="12">
        <v>0.99</v>
      </c>
      <c r="J15" s="9"/>
    </row>
    <row r="16" spans="1:13" x14ac:dyDescent="0.4">
      <c r="A16" s="65"/>
      <c r="B16" s="9" t="s">
        <v>11</v>
      </c>
      <c r="C16" s="11">
        <v>43619</v>
      </c>
      <c r="D16" s="9">
        <v>91000100234</v>
      </c>
      <c r="E16" s="10">
        <f>1408764/10^7</f>
        <v>0.14087640000000001</v>
      </c>
      <c r="F16" s="11">
        <f>C16+30</f>
        <v>43649</v>
      </c>
      <c r="G16" s="11">
        <v>43623</v>
      </c>
      <c r="H16" s="10">
        <f>(1/10^7)*1394676</f>
        <v>0.1394676</v>
      </c>
      <c r="I16" s="12">
        <v>0.99</v>
      </c>
      <c r="J16" s="9"/>
    </row>
    <row r="17" spans="1:13" x14ac:dyDescent="0.4">
      <c r="A17" s="65"/>
      <c r="B17" s="9" t="s">
        <v>11</v>
      </c>
      <c r="C17" s="11">
        <v>43649</v>
      </c>
      <c r="D17" s="9">
        <v>91000099767</v>
      </c>
      <c r="E17" s="10">
        <f>1415490/10^7</f>
        <v>0.14154900000000001</v>
      </c>
      <c r="F17" s="11">
        <f t="shared" ref="F17:F26" si="1">C17+30</f>
        <v>43679</v>
      </c>
      <c r="G17" s="11">
        <v>43656</v>
      </c>
      <c r="H17" s="10">
        <f>(1/10^7)*1401335</f>
        <v>0.14013349999999999</v>
      </c>
      <c r="I17" s="12">
        <v>0.99</v>
      </c>
      <c r="J17" s="9"/>
    </row>
    <row r="18" spans="1:13" x14ac:dyDescent="0.4">
      <c r="A18" s="65"/>
      <c r="B18" s="9" t="s">
        <v>11</v>
      </c>
      <c r="C18" s="11">
        <v>43679</v>
      </c>
      <c r="D18" s="9">
        <v>95000101875</v>
      </c>
      <c r="E18" s="10">
        <f>1517958/10^7</f>
        <v>0.15179580000000001</v>
      </c>
      <c r="F18" s="11">
        <f t="shared" si="1"/>
        <v>43709</v>
      </c>
      <c r="G18" s="11">
        <v>43686</v>
      </c>
      <c r="H18" s="10">
        <f>(1/10^7)*1502779</f>
        <v>0.15027789999999999</v>
      </c>
      <c r="I18" s="12">
        <v>0.99</v>
      </c>
      <c r="J18" s="9"/>
    </row>
    <row r="19" spans="1:13" x14ac:dyDescent="0.4">
      <c r="A19" s="65"/>
      <c r="B19" s="9" t="s">
        <v>11</v>
      </c>
      <c r="C19" s="11">
        <v>43711</v>
      </c>
      <c r="D19" s="9">
        <v>96000103205</v>
      </c>
      <c r="E19" s="10">
        <f>1410013/10^7</f>
        <v>0.1410013</v>
      </c>
      <c r="F19" s="11">
        <f t="shared" si="1"/>
        <v>43741</v>
      </c>
      <c r="G19" s="11">
        <v>43686</v>
      </c>
      <c r="H19" s="10">
        <f>(1/10^7)*1395913</f>
        <v>0.1395913</v>
      </c>
      <c r="I19" s="12">
        <v>0.99</v>
      </c>
      <c r="J19" s="9"/>
    </row>
    <row r="20" spans="1:13" x14ac:dyDescent="0.4">
      <c r="A20" s="65"/>
      <c r="B20" s="9" t="s">
        <v>11</v>
      </c>
      <c r="C20" s="11">
        <v>43741</v>
      </c>
      <c r="D20" s="9">
        <v>95000105105</v>
      </c>
      <c r="E20" s="10">
        <f>1434043/10^7</f>
        <v>0.14340430000000001</v>
      </c>
      <c r="F20" s="11">
        <f t="shared" si="1"/>
        <v>43771</v>
      </c>
      <c r="G20" s="11">
        <v>43747</v>
      </c>
      <c r="H20" s="10">
        <f>(1/10^7)*1419703</f>
        <v>0.14197029999999999</v>
      </c>
      <c r="I20" s="12">
        <v>0.99</v>
      </c>
      <c r="J20" s="9"/>
    </row>
    <row r="21" spans="1:13" x14ac:dyDescent="0.4">
      <c r="A21" s="65"/>
      <c r="B21" s="9" t="s">
        <v>11</v>
      </c>
      <c r="C21" s="11">
        <v>43771</v>
      </c>
      <c r="D21" s="9">
        <v>96000106844</v>
      </c>
      <c r="E21" s="10">
        <f>1485198/10^7</f>
        <v>0.14851980000000001</v>
      </c>
      <c r="F21" s="11">
        <f t="shared" si="1"/>
        <v>43801</v>
      </c>
      <c r="G21" s="11">
        <v>43775</v>
      </c>
      <c r="H21" s="10">
        <f>(1/10^7)*1470346</f>
        <v>0.14703459999999999</v>
      </c>
      <c r="I21" s="12">
        <v>0.99</v>
      </c>
      <c r="J21" s="9"/>
    </row>
    <row r="22" spans="1:13" x14ac:dyDescent="0.4">
      <c r="A22" s="65"/>
      <c r="B22" s="9" t="s">
        <v>11</v>
      </c>
      <c r="C22" s="11">
        <v>43801</v>
      </c>
      <c r="D22" s="9">
        <v>95000107164</v>
      </c>
      <c r="E22" s="10">
        <f>1382995/10^7</f>
        <v>0.13829949999999999</v>
      </c>
      <c r="F22" s="11">
        <f t="shared" si="1"/>
        <v>43831</v>
      </c>
      <c r="G22" s="11">
        <v>43804</v>
      </c>
      <c r="H22" s="10">
        <f>(1/10^7)*1369166</f>
        <v>0.1369166</v>
      </c>
      <c r="I22" s="12">
        <v>0.99</v>
      </c>
      <c r="J22" s="9"/>
    </row>
    <row r="23" spans="1:13" x14ac:dyDescent="0.4">
      <c r="A23" s="65"/>
      <c r="B23" s="9" t="s">
        <v>11</v>
      </c>
      <c r="C23" s="11">
        <v>43833</v>
      </c>
      <c r="D23" s="9">
        <v>96000108440</v>
      </c>
      <c r="E23" s="10">
        <f>1433060/10^7</f>
        <v>0.14330599999999999</v>
      </c>
      <c r="F23" s="11">
        <f t="shared" si="1"/>
        <v>43863</v>
      </c>
      <c r="G23" s="11">
        <v>43837</v>
      </c>
      <c r="H23" s="10">
        <f>(1/10^7)*1418730</f>
        <v>0.141873</v>
      </c>
      <c r="I23" s="12">
        <v>0.99</v>
      </c>
      <c r="J23" s="9"/>
    </row>
    <row r="24" spans="1:13" x14ac:dyDescent="0.4">
      <c r="A24" s="65"/>
      <c r="B24" s="9" t="s">
        <v>11</v>
      </c>
      <c r="C24" s="11">
        <v>43864</v>
      </c>
      <c r="D24" s="9">
        <v>97000109679</v>
      </c>
      <c r="E24" s="10">
        <f>1404151/10^7</f>
        <v>0.14041509999999999</v>
      </c>
      <c r="F24" s="11">
        <f t="shared" si="1"/>
        <v>43894</v>
      </c>
      <c r="G24" s="11">
        <v>43868</v>
      </c>
      <c r="H24" s="10">
        <f>(1/10^7)*1390109</f>
        <v>0.13901089999999999</v>
      </c>
      <c r="I24" s="12">
        <v>0.99</v>
      </c>
      <c r="J24" s="9"/>
    </row>
    <row r="25" spans="1:13" x14ac:dyDescent="0.4">
      <c r="A25" s="65"/>
      <c r="B25" s="9" t="s">
        <v>11</v>
      </c>
      <c r="C25" s="11">
        <v>43893</v>
      </c>
      <c r="D25" s="9">
        <v>91000111128</v>
      </c>
      <c r="E25" s="10">
        <f>1331421/10^7</f>
        <v>0.13314210000000001</v>
      </c>
      <c r="F25" s="11">
        <f t="shared" si="1"/>
        <v>43923</v>
      </c>
      <c r="G25" s="11">
        <v>43896</v>
      </c>
      <c r="H25" s="10">
        <f>(1/10^7)*1318106</f>
        <v>0.1318106</v>
      </c>
      <c r="I25" s="12">
        <v>0.99</v>
      </c>
      <c r="J25" s="9"/>
    </row>
    <row r="26" spans="1:13" x14ac:dyDescent="0.4">
      <c r="A26" s="65"/>
      <c r="B26" s="9" t="s">
        <v>11</v>
      </c>
      <c r="C26" s="11">
        <v>43924</v>
      </c>
      <c r="D26" s="9">
        <v>96000112011</v>
      </c>
      <c r="E26" s="10">
        <f>1326035/10^7</f>
        <v>0.13260350000000001</v>
      </c>
      <c r="F26" s="11">
        <f t="shared" si="1"/>
        <v>43954</v>
      </c>
      <c r="G26" s="11">
        <v>43930</v>
      </c>
      <c r="H26" s="10">
        <f>(1/10^7)*1312775</f>
        <v>0.13127749999999999</v>
      </c>
      <c r="I26" s="12">
        <v>0.99</v>
      </c>
      <c r="J26" s="9"/>
      <c r="M26" s="47"/>
    </row>
    <row r="27" spans="1:13" x14ac:dyDescent="0.4">
      <c r="A27" s="8" t="s">
        <v>12</v>
      </c>
      <c r="B27" s="9"/>
      <c r="C27" s="11"/>
      <c r="D27" s="9"/>
      <c r="E27" s="29"/>
      <c r="F27" s="9"/>
      <c r="G27" s="13"/>
      <c r="H27" s="29"/>
      <c r="I27" s="12"/>
      <c r="J27" s="9"/>
      <c r="M27" s="47"/>
    </row>
    <row r="28" spans="1:13" x14ac:dyDescent="0.4">
      <c r="A28" s="67"/>
      <c r="B28" s="68"/>
      <c r="C28" s="68"/>
      <c r="D28" s="68"/>
      <c r="E28" s="68"/>
      <c r="F28" s="68"/>
      <c r="G28" s="68"/>
      <c r="H28" s="68"/>
      <c r="I28" s="68"/>
      <c r="J28" s="69"/>
    </row>
    <row r="29" spans="1:13" x14ac:dyDescent="0.4">
      <c r="A29" s="70"/>
      <c r="B29" s="71"/>
      <c r="C29" s="71"/>
      <c r="D29" s="71"/>
      <c r="E29" s="71"/>
      <c r="F29" s="71"/>
      <c r="G29" s="71"/>
      <c r="H29" s="71"/>
      <c r="I29" s="71"/>
      <c r="J29" s="72"/>
    </row>
    <row r="30" spans="1:13" x14ac:dyDescent="0.4">
      <c r="A30" s="73" t="s">
        <v>15</v>
      </c>
      <c r="B30" s="31" t="s">
        <v>11</v>
      </c>
      <c r="C30" s="33">
        <v>43954</v>
      </c>
      <c r="D30" s="31">
        <v>96000113008</v>
      </c>
      <c r="E30" s="32">
        <f>(1/10^7)*1121968</f>
        <v>0.1121968</v>
      </c>
      <c r="F30" s="33">
        <f>C30+30</f>
        <v>43984</v>
      </c>
      <c r="G30" s="33">
        <v>43962</v>
      </c>
      <c r="H30" s="32">
        <f>(1/10^7)*1110749</f>
        <v>0.11107489999999999</v>
      </c>
      <c r="I30" s="34">
        <v>1</v>
      </c>
      <c r="J30" s="31"/>
    </row>
    <row r="31" spans="1:13" x14ac:dyDescent="0.4">
      <c r="A31" s="73"/>
      <c r="B31" s="31" t="s">
        <v>11</v>
      </c>
      <c r="C31" s="33">
        <v>43985</v>
      </c>
      <c r="D31" s="31">
        <v>91000115312</v>
      </c>
      <c r="E31" s="32">
        <f>(1/10^7)*1222853</f>
        <v>0.1222853</v>
      </c>
      <c r="F31" s="33">
        <f>C31+30</f>
        <v>44015</v>
      </c>
      <c r="G31" s="33">
        <v>43992</v>
      </c>
      <c r="H31" s="32">
        <f>(1/10^7)*1210625</f>
        <v>0.12106249999999999</v>
      </c>
      <c r="I31" s="34">
        <v>1</v>
      </c>
      <c r="J31" s="31"/>
    </row>
    <row r="32" spans="1:13" x14ac:dyDescent="0.4">
      <c r="A32" s="73"/>
      <c r="B32" s="31" t="s">
        <v>11</v>
      </c>
      <c r="C32" s="33">
        <v>44002</v>
      </c>
      <c r="D32" s="31">
        <v>97000115710</v>
      </c>
      <c r="E32" s="32">
        <f>(1/10^7)*45074</f>
        <v>4.5073999999999999E-3</v>
      </c>
      <c r="F32" s="33">
        <f t="shared" ref="F32:F42" si="2">C32+30</f>
        <v>44032</v>
      </c>
      <c r="G32" s="33">
        <v>44007</v>
      </c>
      <c r="H32" s="32">
        <f>(1/10^7)*44623</f>
        <v>4.4622999999999998E-3</v>
      </c>
      <c r="I32" s="34">
        <v>1</v>
      </c>
      <c r="J32" s="31"/>
    </row>
    <row r="33" spans="1:13" x14ac:dyDescent="0.4">
      <c r="A33" s="73"/>
      <c r="B33" s="31" t="s">
        <v>11</v>
      </c>
      <c r="C33" s="33">
        <v>44015</v>
      </c>
      <c r="D33" s="31">
        <v>94000115910</v>
      </c>
      <c r="E33" s="32">
        <f>(1/10^7)*1645116</f>
        <v>0.16451159999999998</v>
      </c>
      <c r="F33" s="33">
        <f t="shared" si="2"/>
        <v>44045</v>
      </c>
      <c r="G33" s="33">
        <v>44016</v>
      </c>
      <c r="H33" s="32">
        <f>(1/10^7)*1628665</f>
        <v>0.1628665</v>
      </c>
      <c r="I33" s="34">
        <v>1</v>
      </c>
      <c r="J33" s="31"/>
    </row>
    <row r="34" spans="1:13" x14ac:dyDescent="0.4">
      <c r="A34" s="73"/>
      <c r="B34" s="31" t="s">
        <v>11</v>
      </c>
      <c r="C34" s="33">
        <v>44046</v>
      </c>
      <c r="D34" s="31">
        <v>96000118024</v>
      </c>
      <c r="E34" s="32">
        <f>(1/10^7)*2531598</f>
        <v>0.25315979999999999</v>
      </c>
      <c r="F34" s="33">
        <f t="shared" si="2"/>
        <v>44076</v>
      </c>
      <c r="G34" s="33">
        <v>44047</v>
      </c>
      <c r="H34" s="32">
        <f>(1/10^7)*2506285</f>
        <v>0.25062849999999998</v>
      </c>
      <c r="I34" s="34">
        <v>1</v>
      </c>
      <c r="J34" s="31"/>
    </row>
    <row r="35" spans="1:13" x14ac:dyDescent="0.4">
      <c r="A35" s="73"/>
      <c r="B35" s="31" t="s">
        <v>11</v>
      </c>
      <c r="C35" s="33">
        <v>44077</v>
      </c>
      <c r="D35" s="31">
        <v>94000118512</v>
      </c>
      <c r="E35" s="32">
        <f>(1/10^7)*4016676</f>
        <v>0.40166759999999996</v>
      </c>
      <c r="F35" s="33">
        <f t="shared" si="2"/>
        <v>44107</v>
      </c>
      <c r="G35" s="33">
        <v>44082</v>
      </c>
      <c r="H35" s="32">
        <f>(1/10^7)*3976510</f>
        <v>0.39765099999999998</v>
      </c>
      <c r="I35" s="34">
        <v>1</v>
      </c>
      <c r="J35" s="31"/>
    </row>
    <row r="36" spans="1:13" x14ac:dyDescent="0.4">
      <c r="A36" s="73"/>
      <c r="B36" s="31" t="s">
        <v>11</v>
      </c>
      <c r="C36" s="33">
        <v>44107</v>
      </c>
      <c r="D36" s="31">
        <v>95000118823</v>
      </c>
      <c r="E36" s="32">
        <f>(1/10^7)*4253495</f>
        <v>0.42534949999999999</v>
      </c>
      <c r="F36" s="33">
        <f t="shared" si="2"/>
        <v>44137</v>
      </c>
      <c r="G36" s="33">
        <v>44113</v>
      </c>
      <c r="H36" s="32">
        <f>(1/10^7)*4210960</f>
        <v>0.42109599999999997</v>
      </c>
      <c r="I36" s="34">
        <v>1</v>
      </c>
      <c r="J36" s="31"/>
    </row>
    <row r="37" spans="1:13" x14ac:dyDescent="0.4">
      <c r="A37" s="73"/>
      <c r="B37" s="31" t="s">
        <v>11</v>
      </c>
      <c r="C37" s="33">
        <v>44138</v>
      </c>
      <c r="D37" s="31">
        <v>91000121291</v>
      </c>
      <c r="E37" s="32">
        <f>(1/10^7)*3690589+(1/10^7)*195540</f>
        <v>0.38861289999999998</v>
      </c>
      <c r="F37" s="33">
        <f t="shared" si="2"/>
        <v>44168</v>
      </c>
      <c r="G37" s="33">
        <v>44145</v>
      </c>
      <c r="H37" s="32">
        <f>(1/10^7)*3653683</f>
        <v>0.36536829999999998</v>
      </c>
      <c r="I37" s="34">
        <v>1</v>
      </c>
      <c r="J37" s="31"/>
    </row>
    <row r="38" spans="1:13" x14ac:dyDescent="0.4">
      <c r="A38" s="73"/>
      <c r="B38" s="31" t="s">
        <v>11</v>
      </c>
      <c r="C38" s="33">
        <v>44167</v>
      </c>
      <c r="D38" s="31">
        <v>94000121184</v>
      </c>
      <c r="E38" s="32">
        <f>(1/10^7)*3837011</f>
        <v>0.38370109999999996</v>
      </c>
      <c r="F38" s="33">
        <f t="shared" si="2"/>
        <v>44197</v>
      </c>
      <c r="G38" s="33">
        <v>44174</v>
      </c>
      <c r="H38" s="32">
        <f>(1/10^7)*3798641</f>
        <v>0.37986409999999998</v>
      </c>
      <c r="I38" s="34">
        <v>1</v>
      </c>
      <c r="J38" s="31"/>
    </row>
    <row r="39" spans="1:13" x14ac:dyDescent="0.4">
      <c r="A39" s="73"/>
      <c r="B39" s="31" t="s">
        <v>11</v>
      </c>
      <c r="C39" s="33">
        <v>44198</v>
      </c>
      <c r="D39" s="31">
        <v>97000123140</v>
      </c>
      <c r="E39" s="32">
        <f>(1/10^7)*3625601</f>
        <v>0.3625601</v>
      </c>
      <c r="F39" s="33">
        <f t="shared" si="2"/>
        <v>44228</v>
      </c>
      <c r="G39" s="33">
        <v>44197</v>
      </c>
      <c r="H39" s="32">
        <f>(1/10^7)*3589345</f>
        <v>0.35893449999999999</v>
      </c>
      <c r="I39" s="34">
        <v>1</v>
      </c>
      <c r="J39" s="31"/>
    </row>
    <row r="40" spans="1:13" x14ac:dyDescent="0.4">
      <c r="A40" s="73"/>
      <c r="B40" s="31" t="s">
        <v>11</v>
      </c>
      <c r="C40" s="33">
        <v>44230</v>
      </c>
      <c r="D40" s="31">
        <v>97000125318</v>
      </c>
      <c r="E40" s="32">
        <f>(1/10^7)*4205620</f>
        <v>0.42056199999999999</v>
      </c>
      <c r="F40" s="33">
        <f t="shared" si="2"/>
        <v>44260</v>
      </c>
      <c r="G40" s="33">
        <v>44235</v>
      </c>
      <c r="H40" s="32">
        <f>(1/10^7)*4163564</f>
        <v>0.41635639999999996</v>
      </c>
      <c r="I40" s="34">
        <v>1</v>
      </c>
      <c r="J40" s="31"/>
    </row>
    <row r="41" spans="1:13" x14ac:dyDescent="0.4">
      <c r="A41" s="73"/>
      <c r="B41" s="31" t="s">
        <v>11</v>
      </c>
      <c r="C41" s="33">
        <v>44258</v>
      </c>
      <c r="D41" s="31">
        <v>91000126798</v>
      </c>
      <c r="E41" s="32">
        <f>(1/10^7)*4162106</f>
        <v>0.41621059999999999</v>
      </c>
      <c r="F41" s="33">
        <f t="shared" si="2"/>
        <v>44288</v>
      </c>
      <c r="G41" s="33">
        <v>44235</v>
      </c>
      <c r="H41" s="32">
        <f>(1/10^7)*4120485</f>
        <v>0.41204849999999998</v>
      </c>
      <c r="I41" s="34">
        <v>1</v>
      </c>
      <c r="J41" s="31"/>
    </row>
    <row r="42" spans="1:13" x14ac:dyDescent="0.4">
      <c r="A42" s="73"/>
      <c r="B42" s="31" t="s">
        <v>11</v>
      </c>
      <c r="C42" s="33">
        <v>44289</v>
      </c>
      <c r="D42" s="31">
        <v>95000132122</v>
      </c>
      <c r="E42" s="32">
        <f>(1/10^7)*5344578</f>
        <v>0.53445779999999998</v>
      </c>
      <c r="F42" s="33">
        <f t="shared" si="2"/>
        <v>44319</v>
      </c>
      <c r="G42" s="33">
        <v>44295</v>
      </c>
      <c r="H42" s="32">
        <f>(1/10^7)*5291132.22</f>
        <v>0.52911322199999999</v>
      </c>
      <c r="I42" s="34">
        <v>1</v>
      </c>
      <c r="J42" s="36"/>
    </row>
    <row r="43" spans="1:13" x14ac:dyDescent="0.4">
      <c r="A43" s="40" t="s">
        <v>12</v>
      </c>
      <c r="B43" s="40"/>
      <c r="C43" s="37"/>
      <c r="D43" s="31"/>
      <c r="E43" s="35"/>
      <c r="F43" s="31"/>
      <c r="G43" s="31"/>
      <c r="H43" s="32"/>
      <c r="I43" s="34"/>
      <c r="J43" s="31"/>
      <c r="L43" s="48"/>
      <c r="M43" s="47"/>
    </row>
    <row r="44" spans="1:13" x14ac:dyDescent="0.4">
      <c r="A44" s="21"/>
      <c r="B44" s="22"/>
      <c r="C44" s="23"/>
      <c r="D44" s="22"/>
      <c r="E44" s="24"/>
      <c r="F44" s="22"/>
      <c r="G44" s="25"/>
      <c r="H44" s="24"/>
      <c r="I44" s="26"/>
      <c r="J44" s="27"/>
    </row>
    <row r="45" spans="1:13" x14ac:dyDescent="0.4">
      <c r="A45" s="21"/>
      <c r="B45" s="22"/>
      <c r="C45" s="23"/>
      <c r="D45" s="22"/>
      <c r="E45" s="24"/>
      <c r="F45" s="22"/>
      <c r="G45" s="25"/>
      <c r="H45" s="24"/>
      <c r="I45" s="26"/>
      <c r="J45" s="27"/>
    </row>
    <row r="46" spans="1:13" x14ac:dyDescent="0.4">
      <c r="A46" s="65" t="s">
        <v>16</v>
      </c>
      <c r="B46" s="9" t="s">
        <v>11</v>
      </c>
      <c r="C46" s="11">
        <v>44319</v>
      </c>
      <c r="D46" s="9">
        <v>91000133844</v>
      </c>
      <c r="E46" s="10">
        <v>0.68240120000000004</v>
      </c>
      <c r="F46" s="11">
        <f>C46+30</f>
        <v>44349</v>
      </c>
      <c r="G46" s="11">
        <v>44323</v>
      </c>
      <c r="H46" s="10">
        <v>0.675577188</v>
      </c>
      <c r="I46" s="12">
        <v>0.99</v>
      </c>
      <c r="J46" s="9"/>
    </row>
    <row r="47" spans="1:13" x14ac:dyDescent="0.4">
      <c r="A47" s="65"/>
      <c r="B47" s="9" t="s">
        <v>11</v>
      </c>
      <c r="C47" s="11">
        <v>44350</v>
      </c>
      <c r="D47" s="9">
        <v>96000136049</v>
      </c>
      <c r="E47" s="10">
        <v>0.68348710000000001</v>
      </c>
      <c r="F47" s="11">
        <f t="shared" ref="F47:F57" si="3">C47+30</f>
        <v>44380</v>
      </c>
      <c r="G47" s="11">
        <v>44357</v>
      </c>
      <c r="H47" s="10">
        <v>0.67665222899999999</v>
      </c>
      <c r="I47" s="12">
        <v>0.99</v>
      </c>
      <c r="J47" s="9"/>
    </row>
    <row r="48" spans="1:13" x14ac:dyDescent="0.4">
      <c r="A48" s="65"/>
      <c r="B48" s="9" t="s">
        <v>11</v>
      </c>
      <c r="C48" s="11">
        <v>44380</v>
      </c>
      <c r="D48" s="9">
        <v>94000137631</v>
      </c>
      <c r="E48" s="10">
        <v>0.75048990000000004</v>
      </c>
      <c r="F48" s="11">
        <f t="shared" si="3"/>
        <v>44410</v>
      </c>
      <c r="G48" s="11">
        <v>44386</v>
      </c>
      <c r="H48" s="10">
        <v>0.74298500099999998</v>
      </c>
      <c r="I48" s="12">
        <v>0.99</v>
      </c>
      <c r="J48" s="9"/>
    </row>
    <row r="49" spans="1:13" x14ac:dyDescent="0.4">
      <c r="A49" s="65"/>
      <c r="B49" s="9" t="s">
        <v>11</v>
      </c>
      <c r="C49" s="11">
        <v>44411</v>
      </c>
      <c r="D49" s="9">
        <v>91000140688</v>
      </c>
      <c r="E49" s="10">
        <v>0.80817309999999998</v>
      </c>
      <c r="F49" s="11">
        <f t="shared" si="3"/>
        <v>44441</v>
      </c>
      <c r="G49" s="11">
        <v>44417</v>
      </c>
      <c r="H49" s="10">
        <v>0.800091369</v>
      </c>
      <c r="I49" s="12">
        <v>0.99</v>
      </c>
      <c r="J49" s="9"/>
    </row>
    <row r="50" spans="1:13" x14ac:dyDescent="0.4">
      <c r="A50" s="65"/>
      <c r="B50" s="9" t="s">
        <v>11</v>
      </c>
      <c r="C50" s="11">
        <v>44442</v>
      </c>
      <c r="D50" s="9">
        <v>96000141198</v>
      </c>
      <c r="E50" s="10">
        <v>0.79665010000000003</v>
      </c>
      <c r="F50" s="11">
        <f t="shared" si="3"/>
        <v>44472</v>
      </c>
      <c r="G50" s="11">
        <v>44447</v>
      </c>
      <c r="H50" s="10">
        <v>0.78868359900000007</v>
      </c>
      <c r="I50" s="12">
        <v>0.99</v>
      </c>
      <c r="J50" s="9"/>
    </row>
    <row r="51" spans="1:13" x14ac:dyDescent="0.4">
      <c r="A51" s="65"/>
      <c r="B51" s="9" t="s">
        <v>11</v>
      </c>
      <c r="C51" s="11">
        <v>44473</v>
      </c>
      <c r="D51" s="9">
        <v>94000145217</v>
      </c>
      <c r="E51" s="10">
        <v>0.92110300000000001</v>
      </c>
      <c r="F51" s="11">
        <f t="shared" si="3"/>
        <v>44503</v>
      </c>
      <c r="G51" s="11">
        <v>44480</v>
      </c>
      <c r="H51" s="10">
        <v>0.91189196999999989</v>
      </c>
      <c r="I51" s="12">
        <v>0.99</v>
      </c>
      <c r="J51" s="9"/>
    </row>
    <row r="52" spans="1:13" x14ac:dyDescent="0.4">
      <c r="A52" s="65"/>
      <c r="B52" s="9" t="s">
        <v>17</v>
      </c>
      <c r="C52" s="11">
        <v>44501</v>
      </c>
      <c r="D52" s="9">
        <v>710015052</v>
      </c>
      <c r="E52" s="10">
        <v>0.50033650499999993</v>
      </c>
      <c r="F52" s="11">
        <f t="shared" si="3"/>
        <v>44531</v>
      </c>
      <c r="G52" s="11">
        <v>44512</v>
      </c>
      <c r="H52" s="10">
        <v>0.49483280344499991</v>
      </c>
      <c r="I52" s="12">
        <v>0.99</v>
      </c>
      <c r="J52" s="9"/>
    </row>
    <row r="53" spans="1:13" x14ac:dyDescent="0.4">
      <c r="A53" s="65"/>
      <c r="B53" s="9" t="s">
        <v>17</v>
      </c>
      <c r="C53" s="11">
        <v>44531</v>
      </c>
      <c r="D53" s="9">
        <v>710015083</v>
      </c>
      <c r="E53" s="10">
        <v>0.48594460199999995</v>
      </c>
      <c r="F53" s="11">
        <f t="shared" si="3"/>
        <v>44561</v>
      </c>
      <c r="G53" s="11">
        <v>44537</v>
      </c>
      <c r="H53" s="10">
        <v>0.47573976535799994</v>
      </c>
      <c r="I53" s="12">
        <v>0.98</v>
      </c>
      <c r="J53" s="9"/>
    </row>
    <row r="54" spans="1:13" ht="65.650000000000006" x14ac:dyDescent="0.4">
      <c r="A54" s="65"/>
      <c r="B54" s="9" t="s">
        <v>17</v>
      </c>
      <c r="C54" s="11">
        <v>44562</v>
      </c>
      <c r="D54" s="9">
        <v>710015127</v>
      </c>
      <c r="E54" s="10">
        <f>5558545/10^7</f>
        <v>0.55585450000000003</v>
      </c>
      <c r="F54" s="11">
        <f t="shared" si="3"/>
        <v>44592</v>
      </c>
      <c r="G54" s="11">
        <v>44567</v>
      </c>
      <c r="H54" s="10">
        <v>0.53762606185200001</v>
      </c>
      <c r="I54" s="12">
        <v>0.98</v>
      </c>
      <c r="J54" s="83" t="s">
        <v>152</v>
      </c>
    </row>
    <row r="55" spans="1:13" x14ac:dyDescent="0.4">
      <c r="A55" s="65"/>
      <c r="B55" s="9" t="s">
        <v>17</v>
      </c>
      <c r="C55" s="11">
        <v>44593</v>
      </c>
      <c r="D55" s="9">
        <v>710015187</v>
      </c>
      <c r="E55" s="10">
        <v>0.57685914999999999</v>
      </c>
      <c r="F55" s="11">
        <f t="shared" si="3"/>
        <v>44623</v>
      </c>
      <c r="G55" s="11">
        <v>44600</v>
      </c>
      <c r="H55" s="10">
        <v>0.56474510784999998</v>
      </c>
      <c r="I55" s="12"/>
      <c r="J55" s="9"/>
    </row>
    <row r="56" spans="1:13" x14ac:dyDescent="0.4">
      <c r="A56" s="65"/>
      <c r="B56" s="9" t="s">
        <v>17</v>
      </c>
      <c r="C56" s="11">
        <v>44621</v>
      </c>
      <c r="D56" s="9">
        <v>710015234</v>
      </c>
      <c r="E56" s="10">
        <v>0.52450967999999998</v>
      </c>
      <c r="F56" s="11">
        <f t="shared" si="3"/>
        <v>44651</v>
      </c>
      <c r="G56" s="11">
        <v>44627</v>
      </c>
      <c r="H56" s="10">
        <v>0.51349497672</v>
      </c>
      <c r="I56" s="12">
        <v>0.98</v>
      </c>
      <c r="J56" s="9"/>
    </row>
    <row r="57" spans="1:13" x14ac:dyDescent="0.4">
      <c r="A57" s="65"/>
      <c r="B57" s="9" t="s">
        <v>17</v>
      </c>
      <c r="C57" s="11">
        <v>44652</v>
      </c>
      <c r="D57" s="9">
        <v>710015279</v>
      </c>
      <c r="E57" s="10">
        <v>0.6507117</v>
      </c>
      <c r="F57" s="11">
        <f t="shared" si="3"/>
        <v>44682</v>
      </c>
      <c r="G57" s="11">
        <v>44658</v>
      </c>
      <c r="H57" s="10">
        <v>0.63704675430000002</v>
      </c>
      <c r="I57" s="12">
        <v>0.98</v>
      </c>
      <c r="J57" s="9"/>
    </row>
    <row r="58" spans="1:13" x14ac:dyDescent="0.4">
      <c r="A58" s="14" t="s">
        <v>12</v>
      </c>
      <c r="B58" s="16"/>
      <c r="C58" s="16"/>
      <c r="D58" s="15"/>
      <c r="E58" s="41"/>
      <c r="F58" s="15"/>
      <c r="G58" s="18"/>
      <c r="H58" s="17"/>
      <c r="I58" s="19"/>
      <c r="J58" s="20"/>
      <c r="L58" s="48"/>
      <c r="M58" s="47"/>
    </row>
    <row r="59" spans="1:13" x14ac:dyDescent="0.4">
      <c r="A59" s="21"/>
      <c r="B59" s="22"/>
      <c r="C59" s="23"/>
      <c r="D59" s="22"/>
      <c r="E59" s="24"/>
      <c r="F59" s="22"/>
      <c r="G59" s="25"/>
      <c r="H59" s="24"/>
      <c r="I59" s="26"/>
      <c r="J59" s="27"/>
    </row>
    <row r="60" spans="1:13" ht="13.5" thickBot="1" x14ac:dyDescent="0.45">
      <c r="A60" s="21"/>
      <c r="B60" s="22"/>
      <c r="C60" s="23"/>
      <c r="D60" s="22"/>
      <c r="E60" s="24"/>
      <c r="F60" s="22"/>
      <c r="G60" s="25"/>
      <c r="H60" s="24"/>
      <c r="I60" s="26"/>
      <c r="J60" s="27"/>
    </row>
    <row r="61" spans="1:13" x14ac:dyDescent="0.4">
      <c r="A61" s="74" t="s">
        <v>18</v>
      </c>
      <c r="B61" s="31" t="s">
        <v>17</v>
      </c>
      <c r="C61" s="52">
        <v>44683</v>
      </c>
      <c r="D61" s="31">
        <v>710015365</v>
      </c>
      <c r="E61" s="32">
        <v>0.63327599999999995</v>
      </c>
      <c r="F61" s="33">
        <f>C61+30</f>
        <v>44713</v>
      </c>
      <c r="G61" s="33">
        <v>44688</v>
      </c>
      <c r="H61" s="32">
        <v>0.619977204</v>
      </c>
      <c r="I61" s="34">
        <v>0.98</v>
      </c>
      <c r="J61" s="31"/>
    </row>
    <row r="62" spans="1:13" x14ac:dyDescent="0.4">
      <c r="A62" s="75"/>
      <c r="B62" s="31" t="s">
        <v>17</v>
      </c>
      <c r="C62" s="52">
        <v>44713</v>
      </c>
      <c r="D62" s="31">
        <v>710015417</v>
      </c>
      <c r="E62" s="32">
        <v>0.66775435999999999</v>
      </c>
      <c r="F62" s="33">
        <f t="shared" ref="F62:F74" si="4">C62+30</f>
        <v>44743</v>
      </c>
      <c r="G62" s="33">
        <v>44719</v>
      </c>
      <c r="H62" s="32">
        <v>0.65373151843999988</v>
      </c>
      <c r="I62" s="34">
        <v>0.98</v>
      </c>
      <c r="J62" s="31"/>
    </row>
    <row r="63" spans="1:13" x14ac:dyDescent="0.4">
      <c r="A63" s="75"/>
      <c r="B63" s="31" t="s">
        <v>17</v>
      </c>
      <c r="C63" s="52">
        <v>44743</v>
      </c>
      <c r="D63" s="31">
        <v>710015475</v>
      </c>
      <c r="E63" s="32">
        <v>0.67204799999999998</v>
      </c>
      <c r="F63" s="33">
        <f t="shared" si="4"/>
        <v>44773</v>
      </c>
      <c r="G63" s="53" t="s">
        <v>19</v>
      </c>
      <c r="H63" s="32">
        <v>0.65793500000000005</v>
      </c>
      <c r="I63" s="34">
        <v>0.98</v>
      </c>
      <c r="J63" s="77"/>
    </row>
    <row r="64" spans="1:13" x14ac:dyDescent="0.4">
      <c r="A64" s="75"/>
      <c r="B64" s="31" t="s">
        <v>17</v>
      </c>
      <c r="C64" s="52">
        <v>44774</v>
      </c>
      <c r="D64" s="31">
        <v>710015546</v>
      </c>
      <c r="E64" s="32">
        <v>0.92102751799999993</v>
      </c>
      <c r="F64" s="33">
        <f t="shared" si="4"/>
        <v>44804</v>
      </c>
      <c r="G64" s="53" t="s">
        <v>20</v>
      </c>
      <c r="H64" s="32">
        <v>0.90168599999999999</v>
      </c>
      <c r="I64" s="34">
        <v>0.98</v>
      </c>
      <c r="J64" s="78"/>
    </row>
    <row r="65" spans="1:13" x14ac:dyDescent="0.4">
      <c r="A65" s="75"/>
      <c r="B65" s="31" t="s">
        <v>17</v>
      </c>
      <c r="C65" s="52">
        <v>44805</v>
      </c>
      <c r="D65" s="31">
        <v>710015614</v>
      </c>
      <c r="E65" s="32">
        <v>0.89773536999999992</v>
      </c>
      <c r="F65" s="33">
        <f t="shared" si="4"/>
        <v>44835</v>
      </c>
      <c r="G65" s="53" t="s">
        <v>21</v>
      </c>
      <c r="H65" s="32">
        <v>0.87888299999999997</v>
      </c>
      <c r="I65" s="34">
        <v>0.98</v>
      </c>
      <c r="J65" s="78"/>
    </row>
    <row r="66" spans="1:13" x14ac:dyDescent="0.4">
      <c r="A66" s="75"/>
      <c r="B66" s="31" t="s">
        <v>17</v>
      </c>
      <c r="C66" s="52">
        <v>44835</v>
      </c>
      <c r="D66" s="31">
        <v>710015683</v>
      </c>
      <c r="E66" s="32">
        <v>0.93092728000000002</v>
      </c>
      <c r="F66" s="33">
        <f t="shared" si="4"/>
        <v>44865</v>
      </c>
      <c r="G66" s="53" t="s">
        <v>22</v>
      </c>
      <c r="H66" s="32">
        <v>0.91137789999999996</v>
      </c>
      <c r="I66" s="34">
        <v>0.98</v>
      </c>
      <c r="J66" s="78"/>
    </row>
    <row r="67" spans="1:13" x14ac:dyDescent="0.4">
      <c r="A67" s="75"/>
      <c r="B67" s="31" t="s">
        <v>17</v>
      </c>
      <c r="C67" s="52">
        <v>44866</v>
      </c>
      <c r="D67" s="31">
        <v>710015706</v>
      </c>
      <c r="E67" s="32">
        <v>0.86395964299999994</v>
      </c>
      <c r="F67" s="33">
        <f t="shared" si="4"/>
        <v>44896</v>
      </c>
      <c r="G67" s="53" t="s">
        <v>23</v>
      </c>
      <c r="H67" s="32">
        <v>0.84581649999999997</v>
      </c>
      <c r="I67" s="34">
        <v>0.98</v>
      </c>
      <c r="J67" s="79"/>
    </row>
    <row r="68" spans="1:13" x14ac:dyDescent="0.4">
      <c r="A68" s="75"/>
      <c r="B68" s="31" t="s">
        <v>17</v>
      </c>
      <c r="C68" s="52">
        <v>44896</v>
      </c>
      <c r="D68" s="31">
        <v>710015747</v>
      </c>
      <c r="E68" s="32">
        <v>0.96567070500000007</v>
      </c>
      <c r="F68" s="33">
        <f t="shared" si="4"/>
        <v>44926</v>
      </c>
      <c r="G68" s="53" t="s">
        <v>24</v>
      </c>
      <c r="H68" s="32">
        <v>0.9453916</v>
      </c>
      <c r="I68" s="34">
        <v>0.98</v>
      </c>
      <c r="J68" s="31"/>
    </row>
    <row r="69" spans="1:13" x14ac:dyDescent="0.4">
      <c r="A69" s="75"/>
      <c r="B69" s="31" t="s">
        <v>17</v>
      </c>
      <c r="C69" s="52">
        <v>44928</v>
      </c>
      <c r="D69" s="31">
        <v>710015788</v>
      </c>
      <c r="E69" s="32">
        <v>0.413098295</v>
      </c>
      <c r="F69" s="33">
        <f t="shared" si="4"/>
        <v>44958</v>
      </c>
      <c r="G69" s="53" t="s">
        <v>25</v>
      </c>
      <c r="H69" s="32">
        <v>0.40442319999999998</v>
      </c>
      <c r="I69" s="34">
        <v>0.98</v>
      </c>
      <c r="J69" s="31"/>
    </row>
    <row r="70" spans="1:13" x14ac:dyDescent="0.4">
      <c r="A70" s="75"/>
      <c r="B70" s="31" t="s">
        <v>17</v>
      </c>
      <c r="C70" s="52">
        <v>44958</v>
      </c>
      <c r="D70" s="31">
        <v>710015843</v>
      </c>
      <c r="E70" s="32">
        <v>1.0088503499999999</v>
      </c>
      <c r="F70" s="33">
        <f t="shared" si="4"/>
        <v>44988</v>
      </c>
      <c r="G70" s="53" t="s">
        <v>26</v>
      </c>
      <c r="H70" s="32">
        <v>0.98766449999999995</v>
      </c>
      <c r="I70" s="34">
        <v>0.98</v>
      </c>
      <c r="J70" s="31"/>
    </row>
    <row r="71" spans="1:13" x14ac:dyDescent="0.4">
      <c r="A71" s="75"/>
      <c r="B71" s="31" t="s">
        <v>17</v>
      </c>
      <c r="C71" s="52">
        <v>44988</v>
      </c>
      <c r="D71" s="31">
        <v>710015892</v>
      </c>
      <c r="E71" s="32">
        <v>0.80304839800000005</v>
      </c>
      <c r="F71" s="33">
        <f t="shared" si="4"/>
        <v>45018</v>
      </c>
      <c r="G71" s="31" t="s">
        <v>27</v>
      </c>
      <c r="H71" s="32">
        <v>0.78618440000000001</v>
      </c>
      <c r="I71" s="34">
        <v>0.98</v>
      </c>
      <c r="J71" s="31"/>
    </row>
    <row r="72" spans="1:13" x14ac:dyDescent="0.4">
      <c r="A72" s="75"/>
      <c r="B72" s="31" t="s">
        <v>28</v>
      </c>
      <c r="C72" s="52">
        <v>44986</v>
      </c>
      <c r="D72" s="31" t="s">
        <v>29</v>
      </c>
      <c r="E72" s="32">
        <v>0.70436359999999998</v>
      </c>
      <c r="F72" s="33">
        <f t="shared" si="4"/>
        <v>45016</v>
      </c>
      <c r="G72" s="31" t="s">
        <v>30</v>
      </c>
      <c r="H72" s="32">
        <v>0.68957190000000002</v>
      </c>
      <c r="I72" s="34">
        <v>0.98</v>
      </c>
      <c r="J72" s="31"/>
    </row>
    <row r="73" spans="1:13" x14ac:dyDescent="0.4">
      <c r="A73" s="75"/>
      <c r="B73" s="31" t="s">
        <v>17</v>
      </c>
      <c r="C73" s="52">
        <v>45017</v>
      </c>
      <c r="D73" s="31">
        <v>710015930</v>
      </c>
      <c r="E73" s="32">
        <v>0.87076779999999998</v>
      </c>
      <c r="F73" s="33">
        <f t="shared" si="4"/>
        <v>45047</v>
      </c>
      <c r="G73" s="31" t="s">
        <v>31</v>
      </c>
      <c r="H73" s="32">
        <v>0.85248159999999995</v>
      </c>
      <c r="I73" s="34">
        <v>0.98</v>
      </c>
      <c r="J73" s="31"/>
    </row>
    <row r="74" spans="1:13" x14ac:dyDescent="0.4">
      <c r="A74" s="76"/>
      <c r="B74" s="31" t="s">
        <v>28</v>
      </c>
      <c r="C74" s="52">
        <v>45020</v>
      </c>
      <c r="D74" s="31" t="s">
        <v>32</v>
      </c>
      <c r="E74" s="32">
        <v>0.76693900000000004</v>
      </c>
      <c r="F74" s="33">
        <f t="shared" si="4"/>
        <v>45050</v>
      </c>
      <c r="G74" s="31" t="s">
        <v>33</v>
      </c>
      <c r="H74" s="32">
        <v>0.75083330000000004</v>
      </c>
      <c r="I74" s="34">
        <v>0.98</v>
      </c>
      <c r="J74" s="36"/>
    </row>
    <row r="75" spans="1:13" x14ac:dyDescent="0.4">
      <c r="A75" s="54" t="s">
        <v>153</v>
      </c>
      <c r="B75" s="51"/>
      <c r="C75" s="37"/>
      <c r="D75" s="31"/>
      <c r="E75" s="35"/>
      <c r="F75" s="31"/>
      <c r="G75" s="31"/>
      <c r="H75" s="32"/>
      <c r="I75" s="34"/>
      <c r="J75" s="31"/>
      <c r="L75" s="48"/>
      <c r="M75" s="47"/>
    </row>
    <row r="76" spans="1:13" x14ac:dyDescent="0.4">
      <c r="A76" s="21"/>
      <c r="B76" s="22"/>
      <c r="C76" s="23"/>
      <c r="D76" s="22"/>
      <c r="E76" s="24"/>
      <c r="F76" s="22"/>
      <c r="G76" s="25"/>
      <c r="H76" s="24"/>
      <c r="I76" s="26"/>
      <c r="J76" s="27"/>
    </row>
    <row r="77" spans="1:13" x14ac:dyDescent="0.4">
      <c r="A77" s="21"/>
      <c r="B77" s="22"/>
      <c r="C77" s="23"/>
      <c r="D77" s="22"/>
      <c r="E77" s="24"/>
      <c r="F77" s="22"/>
      <c r="G77" s="25"/>
      <c r="H77" s="24"/>
      <c r="I77" s="26"/>
      <c r="J77" s="27"/>
    </row>
    <row r="78" spans="1:13" x14ac:dyDescent="0.4">
      <c r="A78" s="65" t="s">
        <v>34</v>
      </c>
      <c r="B78" s="9" t="s">
        <v>17</v>
      </c>
      <c r="C78" s="11">
        <v>45047</v>
      </c>
      <c r="D78" s="9">
        <v>710015984</v>
      </c>
      <c r="E78" s="10">
        <v>0.66525489999999998</v>
      </c>
      <c r="F78" s="11">
        <f>C78+30</f>
        <v>45077</v>
      </c>
      <c r="G78" s="9" t="s">
        <v>35</v>
      </c>
      <c r="H78" s="10">
        <v>0.65041459999999995</v>
      </c>
      <c r="I78" s="12">
        <v>0.98</v>
      </c>
      <c r="J78" s="56"/>
    </row>
    <row r="79" spans="1:13" x14ac:dyDescent="0.4">
      <c r="A79" s="65"/>
      <c r="B79" s="9" t="s">
        <v>28</v>
      </c>
      <c r="C79" s="11">
        <v>45050</v>
      </c>
      <c r="D79" s="9" t="s">
        <v>36</v>
      </c>
      <c r="E79" s="10">
        <v>0.77143539999999999</v>
      </c>
      <c r="F79" s="11">
        <f t="shared" ref="F79:F101" si="5">C79+30</f>
        <v>45080</v>
      </c>
      <c r="G79" s="9" t="s">
        <v>37</v>
      </c>
      <c r="H79" s="10">
        <v>0.75523530000000005</v>
      </c>
      <c r="I79" s="12">
        <v>0.98</v>
      </c>
      <c r="J79" s="56"/>
    </row>
    <row r="80" spans="1:13" x14ac:dyDescent="0.4">
      <c r="A80" s="65"/>
      <c r="B80" s="9" t="s">
        <v>17</v>
      </c>
      <c r="C80" s="11">
        <v>45078</v>
      </c>
      <c r="D80" s="9">
        <v>710016049</v>
      </c>
      <c r="E80" s="10">
        <v>0.85538974999999995</v>
      </c>
      <c r="F80" s="11">
        <f t="shared" si="5"/>
        <v>45108</v>
      </c>
      <c r="G80" s="9" t="s">
        <v>38</v>
      </c>
      <c r="H80" s="10">
        <v>0.83742660000000002</v>
      </c>
      <c r="I80" s="12">
        <v>0.98</v>
      </c>
      <c r="J80" s="56"/>
    </row>
    <row r="81" spans="1:10" x14ac:dyDescent="0.4">
      <c r="A81" s="65"/>
      <c r="B81" s="9" t="s">
        <v>28</v>
      </c>
      <c r="C81" s="11">
        <v>45083</v>
      </c>
      <c r="D81" s="9" t="s">
        <v>39</v>
      </c>
      <c r="E81" s="10">
        <v>0.82216849999999997</v>
      </c>
      <c r="F81" s="11">
        <f t="shared" si="5"/>
        <v>45113</v>
      </c>
      <c r="G81" s="9" t="s">
        <v>40</v>
      </c>
      <c r="H81" s="10">
        <v>0.80490289999999998</v>
      </c>
      <c r="I81" s="12">
        <v>0.98</v>
      </c>
      <c r="J81" s="56"/>
    </row>
    <row r="82" spans="1:10" x14ac:dyDescent="0.4">
      <c r="A82" s="65"/>
      <c r="B82" s="9" t="s">
        <v>17</v>
      </c>
      <c r="C82" s="11">
        <v>45108</v>
      </c>
      <c r="D82" s="9">
        <v>710016099</v>
      </c>
      <c r="E82" s="10">
        <v>0.84254804999999999</v>
      </c>
      <c r="F82" s="11">
        <f t="shared" si="5"/>
        <v>45138</v>
      </c>
      <c r="G82" s="9" t="s">
        <v>41</v>
      </c>
      <c r="H82" s="10">
        <v>0.82485459999999999</v>
      </c>
      <c r="I82" s="12">
        <v>0.98</v>
      </c>
      <c r="J82" s="56"/>
    </row>
    <row r="83" spans="1:10" x14ac:dyDescent="0.4">
      <c r="A83" s="65"/>
      <c r="B83" s="9" t="s">
        <v>28</v>
      </c>
      <c r="C83" s="11">
        <v>45112</v>
      </c>
      <c r="D83" s="9" t="s">
        <v>42</v>
      </c>
      <c r="E83" s="10">
        <v>0.85431780000000002</v>
      </c>
      <c r="F83" s="11">
        <f t="shared" si="5"/>
        <v>45142</v>
      </c>
      <c r="G83" s="28">
        <v>45113</v>
      </c>
      <c r="H83" s="10">
        <v>0.83637714400000007</v>
      </c>
      <c r="I83" s="12">
        <v>0.98</v>
      </c>
      <c r="J83" s="56"/>
    </row>
    <row r="84" spans="1:10" x14ac:dyDescent="0.4">
      <c r="A84" s="65"/>
      <c r="B84" s="9" t="s">
        <v>17</v>
      </c>
      <c r="C84" s="11">
        <v>45139</v>
      </c>
      <c r="D84" s="9">
        <v>710016170</v>
      </c>
      <c r="E84" s="10">
        <v>1.0297799999999999</v>
      </c>
      <c r="F84" s="11">
        <f t="shared" si="5"/>
        <v>45169</v>
      </c>
      <c r="G84" s="9" t="s">
        <v>43</v>
      </c>
      <c r="H84" s="10">
        <v>1.0081545999999999</v>
      </c>
      <c r="I84" s="12">
        <v>0.98</v>
      </c>
      <c r="J84" s="56"/>
    </row>
    <row r="85" spans="1:10" x14ac:dyDescent="0.4">
      <c r="A85" s="65"/>
      <c r="B85" s="9" t="s">
        <v>28</v>
      </c>
      <c r="C85" s="11">
        <v>45140</v>
      </c>
      <c r="D85" s="9" t="s">
        <v>44</v>
      </c>
      <c r="E85" s="10">
        <v>0.33767249999999999</v>
      </c>
      <c r="F85" s="11">
        <f t="shared" si="5"/>
        <v>45170</v>
      </c>
      <c r="G85" s="9" t="s">
        <v>43</v>
      </c>
      <c r="H85" s="10">
        <f>3305813/10^7</f>
        <v>0.33058130000000002</v>
      </c>
      <c r="I85" s="12">
        <v>0.98</v>
      </c>
      <c r="J85" s="56"/>
    </row>
    <row r="86" spans="1:10" x14ac:dyDescent="0.4">
      <c r="A86" s="65"/>
      <c r="B86" s="9" t="s">
        <v>17</v>
      </c>
      <c r="C86" s="11">
        <v>45170</v>
      </c>
      <c r="D86" s="9">
        <v>710016246</v>
      </c>
      <c r="E86" s="10">
        <v>1.139751</v>
      </c>
      <c r="F86" s="11">
        <f t="shared" si="5"/>
        <v>45200</v>
      </c>
      <c r="G86" s="9" t="s">
        <v>45</v>
      </c>
      <c r="H86" s="10">
        <v>1.1158162</v>
      </c>
      <c r="I86" s="12">
        <v>0.98</v>
      </c>
      <c r="J86" s="56"/>
    </row>
    <row r="87" spans="1:10" x14ac:dyDescent="0.4">
      <c r="A87" s="65"/>
      <c r="B87" s="9" t="s">
        <v>28</v>
      </c>
      <c r="C87" s="11">
        <v>45173</v>
      </c>
      <c r="D87" s="9" t="s">
        <v>46</v>
      </c>
      <c r="E87" s="10">
        <v>0.1703297</v>
      </c>
      <c r="F87" s="11">
        <f t="shared" si="5"/>
        <v>45203</v>
      </c>
      <c r="G87" s="45">
        <v>45175</v>
      </c>
      <c r="H87" s="10">
        <f>1667528/10^7</f>
        <v>0.16675280000000001</v>
      </c>
      <c r="I87" s="12">
        <v>0.98</v>
      </c>
      <c r="J87" s="56"/>
    </row>
    <row r="88" spans="1:10" x14ac:dyDescent="0.4">
      <c r="A88" s="65"/>
      <c r="B88" s="9" t="s">
        <v>17</v>
      </c>
      <c r="C88" s="11">
        <v>45202</v>
      </c>
      <c r="D88" s="9">
        <v>710016332</v>
      </c>
      <c r="E88" s="10">
        <v>1.059075</v>
      </c>
      <c r="F88" s="11">
        <f t="shared" si="5"/>
        <v>45232</v>
      </c>
      <c r="G88" s="9" t="s">
        <v>47</v>
      </c>
      <c r="H88" s="10">
        <f>10368344/10^7</f>
        <v>1.0368344</v>
      </c>
      <c r="I88" s="12">
        <v>0.98</v>
      </c>
      <c r="J88" s="56"/>
    </row>
    <row r="89" spans="1:10" x14ac:dyDescent="0.4">
      <c r="A89" s="65"/>
      <c r="B89" s="9" t="s">
        <v>28</v>
      </c>
      <c r="C89" s="11">
        <v>45204</v>
      </c>
      <c r="D89" s="9" t="s">
        <v>48</v>
      </c>
      <c r="E89" s="10">
        <v>0.62618850000000004</v>
      </c>
      <c r="F89" s="11">
        <f t="shared" si="5"/>
        <v>45234</v>
      </c>
      <c r="G89" s="9" t="s">
        <v>47</v>
      </c>
      <c r="H89" s="10">
        <f>6130385/10^7</f>
        <v>0.61303850000000004</v>
      </c>
      <c r="I89" s="12">
        <v>0.98</v>
      </c>
      <c r="J89" s="56"/>
    </row>
    <row r="90" spans="1:10" x14ac:dyDescent="0.4">
      <c r="A90" s="65"/>
      <c r="B90" s="9" t="s">
        <v>17</v>
      </c>
      <c r="C90" s="11">
        <v>45231</v>
      </c>
      <c r="D90" s="9">
        <v>710016387</v>
      </c>
      <c r="E90" s="10">
        <v>1.1983140000000001</v>
      </c>
      <c r="F90" s="11">
        <f t="shared" si="5"/>
        <v>45261</v>
      </c>
      <c r="G90" s="9" t="s">
        <v>49</v>
      </c>
      <c r="H90" s="10">
        <v>1.1731494</v>
      </c>
      <c r="I90" s="12">
        <v>0.98</v>
      </c>
      <c r="J90" s="56"/>
    </row>
    <row r="91" spans="1:10" x14ac:dyDescent="0.4">
      <c r="A91" s="65"/>
      <c r="B91" s="9" t="s">
        <v>28</v>
      </c>
      <c r="C91" s="11">
        <v>45236</v>
      </c>
      <c r="D91" s="9" t="s">
        <v>50</v>
      </c>
      <c r="E91" s="10">
        <v>0.72526809999999997</v>
      </c>
      <c r="F91" s="11">
        <f t="shared" si="5"/>
        <v>45266</v>
      </c>
      <c r="G91" s="9" t="s">
        <v>51</v>
      </c>
      <c r="H91" s="10">
        <f>7100374/10^7</f>
        <v>0.71003740000000004</v>
      </c>
      <c r="I91" s="12">
        <v>0.98</v>
      </c>
      <c r="J91" s="56"/>
    </row>
    <row r="92" spans="1:10" x14ac:dyDescent="0.4">
      <c r="A92" s="65"/>
      <c r="B92" s="9" t="s">
        <v>17</v>
      </c>
      <c r="C92" s="11">
        <v>45261</v>
      </c>
      <c r="D92" s="9">
        <v>710016431</v>
      </c>
      <c r="E92" s="10">
        <v>0.98136900000000005</v>
      </c>
      <c r="F92" s="11">
        <f t="shared" si="5"/>
        <v>45291</v>
      </c>
      <c r="G92" s="9" t="s">
        <v>52</v>
      </c>
      <c r="H92" s="10">
        <f>9607602/10^7</f>
        <v>0.96076019999999995</v>
      </c>
      <c r="I92" s="12">
        <v>0.98</v>
      </c>
      <c r="J92" s="56"/>
    </row>
    <row r="93" spans="1:10" x14ac:dyDescent="0.4">
      <c r="A93" s="65"/>
      <c r="B93" s="9" t="s">
        <v>28</v>
      </c>
      <c r="C93" s="11">
        <v>45265</v>
      </c>
      <c r="D93" s="9" t="s">
        <v>53</v>
      </c>
      <c r="E93" s="10">
        <v>0.79987330000000001</v>
      </c>
      <c r="F93" s="11">
        <f t="shared" si="5"/>
        <v>45295</v>
      </c>
      <c r="G93" s="9" t="s">
        <v>54</v>
      </c>
      <c r="H93" s="10">
        <v>0.78307590000000005</v>
      </c>
      <c r="I93" s="12">
        <v>0.98</v>
      </c>
      <c r="J93" s="56"/>
    </row>
    <row r="94" spans="1:10" x14ac:dyDescent="0.4">
      <c r="A94" s="65"/>
      <c r="B94" s="9" t="s">
        <v>17</v>
      </c>
      <c r="C94" s="11">
        <v>45292</v>
      </c>
      <c r="D94" s="9">
        <v>710016459</v>
      </c>
      <c r="E94" s="10">
        <v>1.0843739999999999</v>
      </c>
      <c r="F94" s="11">
        <f t="shared" si="5"/>
        <v>45322</v>
      </c>
      <c r="G94" s="9" t="s">
        <v>55</v>
      </c>
      <c r="H94" s="10">
        <v>1.0616021</v>
      </c>
      <c r="I94" s="12">
        <v>0.98</v>
      </c>
      <c r="J94" s="56"/>
    </row>
    <row r="95" spans="1:10" x14ac:dyDescent="0.4">
      <c r="A95" s="65"/>
      <c r="B95" s="9" t="s">
        <v>28</v>
      </c>
      <c r="C95" s="11">
        <v>45294</v>
      </c>
      <c r="D95" s="9" t="s">
        <v>56</v>
      </c>
      <c r="E95" s="10">
        <v>0.87654929999999998</v>
      </c>
      <c r="F95" s="11">
        <f t="shared" si="5"/>
        <v>45324</v>
      </c>
      <c r="G95" s="9" t="s">
        <v>55</v>
      </c>
      <c r="H95" s="10">
        <v>0.85814179999999995</v>
      </c>
      <c r="I95" s="12">
        <v>0.98</v>
      </c>
      <c r="J95" s="56"/>
    </row>
    <row r="96" spans="1:10" x14ac:dyDescent="0.4">
      <c r="A96" s="65"/>
      <c r="B96" s="9" t="s">
        <v>17</v>
      </c>
      <c r="C96" s="11">
        <v>45323</v>
      </c>
      <c r="D96" s="9">
        <v>710016487</v>
      </c>
      <c r="E96" s="10">
        <v>1.137942</v>
      </c>
      <c r="F96" s="11">
        <f t="shared" si="5"/>
        <v>45353</v>
      </c>
      <c r="G96" s="9" t="s">
        <v>57</v>
      </c>
      <c r="H96" s="10">
        <v>1.114045218</v>
      </c>
      <c r="I96" s="12">
        <v>0.98</v>
      </c>
      <c r="J96" s="56"/>
    </row>
    <row r="97" spans="1:13" x14ac:dyDescent="0.4">
      <c r="A97" s="65"/>
      <c r="B97" s="9" t="s">
        <v>28</v>
      </c>
      <c r="C97" s="11">
        <v>45324</v>
      </c>
      <c r="D97" s="9" t="s">
        <v>58</v>
      </c>
      <c r="E97" s="10">
        <v>0.8293606</v>
      </c>
      <c r="F97" s="11">
        <f t="shared" si="5"/>
        <v>45354</v>
      </c>
      <c r="G97" s="9" t="s">
        <v>59</v>
      </c>
      <c r="H97" s="10">
        <v>0.811944</v>
      </c>
      <c r="I97" s="12">
        <v>0.98</v>
      </c>
      <c r="J97" s="56"/>
    </row>
    <row r="98" spans="1:13" x14ac:dyDescent="0.4">
      <c r="A98" s="65"/>
      <c r="B98" s="9" t="s">
        <v>17</v>
      </c>
      <c r="C98" s="11">
        <v>45352</v>
      </c>
      <c r="D98" s="9">
        <v>71001651</v>
      </c>
      <c r="E98" s="10">
        <v>1.1032200000000001</v>
      </c>
      <c r="F98" s="11">
        <f t="shared" si="5"/>
        <v>45382</v>
      </c>
      <c r="G98" s="9" t="s">
        <v>60</v>
      </c>
      <c r="H98" s="10">
        <v>1.0800523</v>
      </c>
      <c r="I98" s="12">
        <v>0.98</v>
      </c>
      <c r="J98" s="56"/>
    </row>
    <row r="99" spans="1:13" x14ac:dyDescent="0.4">
      <c r="A99" s="65"/>
      <c r="B99" s="9" t="s">
        <v>28</v>
      </c>
      <c r="C99" s="11">
        <v>45356</v>
      </c>
      <c r="D99" s="9" t="s">
        <v>61</v>
      </c>
      <c r="E99" s="10">
        <v>0.7681772</v>
      </c>
      <c r="F99" s="11">
        <f t="shared" si="5"/>
        <v>45386</v>
      </c>
      <c r="G99" s="28">
        <v>45357</v>
      </c>
      <c r="H99" s="10">
        <v>0.75204545599999995</v>
      </c>
      <c r="I99" s="12">
        <v>0.98</v>
      </c>
      <c r="J99" s="56"/>
    </row>
    <row r="100" spans="1:13" x14ac:dyDescent="0.4">
      <c r="A100" s="65"/>
      <c r="B100" s="9" t="s">
        <v>17</v>
      </c>
      <c r="C100" s="11">
        <v>45383</v>
      </c>
      <c r="D100" s="9">
        <v>710016539</v>
      </c>
      <c r="E100" s="10">
        <v>1.19448</v>
      </c>
      <c r="F100" s="11">
        <f t="shared" si="5"/>
        <v>45413</v>
      </c>
      <c r="G100" s="9" t="s">
        <v>62</v>
      </c>
      <c r="H100" s="10">
        <v>1.1693959</v>
      </c>
      <c r="I100" s="12">
        <v>0.98</v>
      </c>
      <c r="J100" s="56"/>
    </row>
    <row r="101" spans="1:13" x14ac:dyDescent="0.4">
      <c r="A101" s="65"/>
      <c r="B101" s="9" t="s">
        <v>28</v>
      </c>
      <c r="C101" s="11">
        <v>45383</v>
      </c>
      <c r="D101" s="9" t="s">
        <v>63</v>
      </c>
      <c r="E101" s="10">
        <v>0.80377279999999995</v>
      </c>
      <c r="F101" s="11">
        <f t="shared" si="5"/>
        <v>45413</v>
      </c>
      <c r="G101" s="28">
        <v>45382</v>
      </c>
      <c r="H101" s="10">
        <v>0.786893544</v>
      </c>
      <c r="I101" s="12">
        <v>0.98</v>
      </c>
      <c r="J101" s="56"/>
    </row>
    <row r="102" spans="1:13" x14ac:dyDescent="0.4">
      <c r="A102" s="8"/>
      <c r="B102" s="55" t="s">
        <v>12</v>
      </c>
      <c r="C102" s="11"/>
      <c r="D102" s="9"/>
      <c r="E102" s="29"/>
      <c r="F102" s="9"/>
      <c r="G102" s="9"/>
      <c r="H102" s="10"/>
      <c r="I102" s="12"/>
      <c r="J102" s="9"/>
      <c r="L102" s="48"/>
      <c r="M102" s="48"/>
    </row>
    <row r="103" spans="1:13" x14ac:dyDescent="0.4">
      <c r="A103" s="21"/>
      <c r="B103" s="22"/>
      <c r="C103" s="23"/>
      <c r="D103" s="22"/>
      <c r="E103" s="24"/>
      <c r="F103" s="22"/>
      <c r="G103" s="25"/>
      <c r="H103" s="24"/>
      <c r="I103" s="26"/>
      <c r="J103" s="27"/>
    </row>
    <row r="104" spans="1:13" x14ac:dyDescent="0.4">
      <c r="A104" s="21"/>
      <c r="B104" s="22"/>
      <c r="C104" s="23"/>
      <c r="D104" s="22"/>
      <c r="E104" s="24"/>
      <c r="F104" s="22"/>
      <c r="G104" s="25"/>
      <c r="H104" s="24"/>
      <c r="I104" s="26"/>
      <c r="J104" s="27"/>
    </row>
    <row r="105" spans="1:13" x14ac:dyDescent="0.4">
      <c r="A105" s="66" t="s">
        <v>64</v>
      </c>
      <c r="B105" s="37" t="s">
        <v>65</v>
      </c>
      <c r="C105" s="33">
        <v>45413</v>
      </c>
      <c r="D105" s="31">
        <v>710016561</v>
      </c>
      <c r="E105" s="32">
        <v>1.1664000000000001</v>
      </c>
      <c r="F105" s="33">
        <f>C105+30</f>
        <v>45443</v>
      </c>
      <c r="G105" s="31" t="s">
        <v>66</v>
      </c>
      <c r="H105" s="32">
        <v>1.1419056000000001</v>
      </c>
      <c r="I105" s="57">
        <v>0.98</v>
      </c>
      <c r="J105" s="31"/>
    </row>
    <row r="106" spans="1:13" x14ac:dyDescent="0.4">
      <c r="A106" s="66"/>
      <c r="B106" s="37" t="s">
        <v>28</v>
      </c>
      <c r="C106" s="33">
        <v>45415</v>
      </c>
      <c r="D106" s="31" t="s">
        <v>67</v>
      </c>
      <c r="E106" s="32">
        <v>0.784856</v>
      </c>
      <c r="F106" s="33">
        <f t="shared" ref="F106:F153" si="6">C106+30</f>
        <v>45445</v>
      </c>
      <c r="G106" s="31" t="s">
        <v>66</v>
      </c>
      <c r="H106" s="32">
        <v>0.76837402399999999</v>
      </c>
      <c r="I106" s="57">
        <v>0.98</v>
      </c>
      <c r="J106" s="31"/>
    </row>
    <row r="107" spans="1:13" ht="26.25" x14ac:dyDescent="0.4">
      <c r="A107" s="66"/>
      <c r="B107" s="37" t="s">
        <v>65</v>
      </c>
      <c r="C107" s="33">
        <v>45444</v>
      </c>
      <c r="D107" s="31">
        <v>710016590</v>
      </c>
      <c r="E107" s="32">
        <v>0.86831999999999998</v>
      </c>
      <c r="F107" s="33">
        <f t="shared" si="6"/>
        <v>45474</v>
      </c>
      <c r="G107" s="36" t="s">
        <v>68</v>
      </c>
      <c r="H107" s="32">
        <v>0.85008530000000004</v>
      </c>
      <c r="I107" s="57">
        <v>0.98000002303298317</v>
      </c>
      <c r="J107" s="31"/>
    </row>
    <row r="108" spans="1:13" x14ac:dyDescent="0.4">
      <c r="A108" s="66"/>
      <c r="B108" s="37" t="s">
        <v>28</v>
      </c>
      <c r="C108" s="33">
        <v>45446</v>
      </c>
      <c r="D108" s="31" t="s">
        <v>69</v>
      </c>
      <c r="E108" s="32">
        <v>0.83664090000000002</v>
      </c>
      <c r="F108" s="33">
        <f t="shared" si="6"/>
        <v>45476</v>
      </c>
      <c r="G108" s="31" t="s">
        <v>70</v>
      </c>
      <c r="H108" s="32">
        <v>0.83580429999999994</v>
      </c>
      <c r="I108" s="57">
        <v>1.0000000488859677</v>
      </c>
      <c r="J108" s="31"/>
    </row>
    <row r="109" spans="1:13" x14ac:dyDescent="0.4">
      <c r="A109" s="66"/>
      <c r="B109" s="37" t="s">
        <v>65</v>
      </c>
      <c r="C109" s="33">
        <v>45475</v>
      </c>
      <c r="D109" s="31">
        <v>710016622</v>
      </c>
      <c r="E109" s="32">
        <v>0.62207999999999997</v>
      </c>
      <c r="F109" s="33">
        <f t="shared" si="6"/>
        <v>45505</v>
      </c>
      <c r="G109" s="31" t="s">
        <v>71</v>
      </c>
      <c r="H109" s="32">
        <v>0.60902869999999998</v>
      </c>
      <c r="I109" s="58">
        <v>0.98001990097736624</v>
      </c>
      <c r="J109" s="31"/>
    </row>
    <row r="110" spans="1:13" x14ac:dyDescent="0.4">
      <c r="A110" s="66"/>
      <c r="B110" s="37" t="s">
        <v>28</v>
      </c>
      <c r="C110" s="33">
        <v>45475</v>
      </c>
      <c r="D110" s="31" t="s">
        <v>72</v>
      </c>
      <c r="E110" s="32">
        <v>0.70164519999999997</v>
      </c>
      <c r="F110" s="33">
        <f t="shared" si="6"/>
        <v>45505</v>
      </c>
      <c r="G110" s="31" t="s">
        <v>71</v>
      </c>
      <c r="H110" s="32">
        <v>0.67017785080000003</v>
      </c>
      <c r="I110" s="58">
        <v>0.95615204949738131</v>
      </c>
      <c r="J110" s="31"/>
    </row>
    <row r="111" spans="1:13" x14ac:dyDescent="0.4">
      <c r="A111" s="66"/>
      <c r="B111" s="37" t="s">
        <v>28</v>
      </c>
      <c r="C111" s="33">
        <v>45506</v>
      </c>
      <c r="D111" s="31" t="s">
        <v>73</v>
      </c>
      <c r="E111" s="32">
        <v>0.38027860000000002</v>
      </c>
      <c r="F111" s="33">
        <f t="shared" si="6"/>
        <v>45536</v>
      </c>
      <c r="G111" s="31" t="s">
        <v>74</v>
      </c>
      <c r="H111" s="32">
        <v>0.37229269999999998</v>
      </c>
      <c r="I111" s="58">
        <v>0.97999992636977207</v>
      </c>
      <c r="J111" s="31"/>
    </row>
    <row r="112" spans="1:13" x14ac:dyDescent="0.4">
      <c r="A112" s="66"/>
      <c r="B112" s="37" t="s">
        <v>28</v>
      </c>
      <c r="C112" s="33">
        <v>45538</v>
      </c>
      <c r="D112" s="31" t="s">
        <v>75</v>
      </c>
      <c r="E112" s="32">
        <v>0.68149519999999997</v>
      </c>
      <c r="F112" s="33">
        <f t="shared" si="6"/>
        <v>45568</v>
      </c>
      <c r="G112" s="31" t="s">
        <v>76</v>
      </c>
      <c r="H112" s="32">
        <v>0.66718379999999999</v>
      </c>
      <c r="I112" s="58">
        <v>0.98000000586944702</v>
      </c>
      <c r="J112" s="31"/>
    </row>
    <row r="113" spans="1:10" ht="26.25" x14ac:dyDescent="0.4">
      <c r="A113" s="66"/>
      <c r="B113" s="37" t="s">
        <v>77</v>
      </c>
      <c r="C113" s="33">
        <v>45513</v>
      </c>
      <c r="D113" s="31" t="s">
        <v>78</v>
      </c>
      <c r="E113" s="32">
        <v>0.82656000000000007</v>
      </c>
      <c r="F113" s="33">
        <f t="shared" si="6"/>
        <v>45543</v>
      </c>
      <c r="G113" s="36" t="s">
        <v>79</v>
      </c>
      <c r="H113" s="32">
        <v>0.80920224000000007</v>
      </c>
      <c r="I113" s="58">
        <v>0.97999999999999987</v>
      </c>
      <c r="J113" s="31"/>
    </row>
    <row r="114" spans="1:10" x14ac:dyDescent="0.4">
      <c r="A114" s="66"/>
      <c r="B114" s="37" t="s">
        <v>77</v>
      </c>
      <c r="C114" s="33">
        <v>45520</v>
      </c>
      <c r="D114" s="31" t="s">
        <v>80</v>
      </c>
      <c r="E114" s="32">
        <v>0.72323999999999999</v>
      </c>
      <c r="F114" s="33">
        <f t="shared" si="6"/>
        <v>45550</v>
      </c>
      <c r="G114" s="31" t="s">
        <v>81</v>
      </c>
      <c r="H114" s="32">
        <v>0.70805200000000001</v>
      </c>
      <c r="I114" s="58">
        <v>0.98</v>
      </c>
      <c r="J114" s="31"/>
    </row>
    <row r="115" spans="1:10" x14ac:dyDescent="0.4">
      <c r="A115" s="66"/>
      <c r="B115" s="37" t="s">
        <v>77</v>
      </c>
      <c r="C115" s="33">
        <v>45528</v>
      </c>
      <c r="D115" s="31" t="s">
        <v>82</v>
      </c>
      <c r="E115" s="32">
        <v>0.82656000000000007</v>
      </c>
      <c r="F115" s="33">
        <f t="shared" si="6"/>
        <v>45558</v>
      </c>
      <c r="G115" s="31" t="s">
        <v>83</v>
      </c>
      <c r="H115" s="32">
        <v>0.80920224000000007</v>
      </c>
      <c r="I115" s="58">
        <v>0.97999999999999987</v>
      </c>
      <c r="J115" s="31"/>
    </row>
    <row r="116" spans="1:10" x14ac:dyDescent="0.4">
      <c r="A116" s="66"/>
      <c r="B116" s="37" t="s">
        <v>77</v>
      </c>
      <c r="C116" s="33">
        <v>45536</v>
      </c>
      <c r="D116" s="31" t="s">
        <v>84</v>
      </c>
      <c r="E116" s="32">
        <v>0.82656000000000007</v>
      </c>
      <c r="F116" s="33">
        <f t="shared" si="6"/>
        <v>45566</v>
      </c>
      <c r="G116" s="31" t="s">
        <v>85</v>
      </c>
      <c r="H116" s="32">
        <v>0.82573339999999995</v>
      </c>
      <c r="I116" s="58">
        <v>0.99999999999999989</v>
      </c>
      <c r="J116" s="31"/>
    </row>
    <row r="117" spans="1:10" x14ac:dyDescent="0.4">
      <c r="A117" s="66"/>
      <c r="B117" s="37" t="s">
        <v>28</v>
      </c>
      <c r="C117" s="33">
        <v>45568</v>
      </c>
      <c r="D117" s="31" t="s">
        <v>86</v>
      </c>
      <c r="E117" s="32">
        <v>0.78416359999999996</v>
      </c>
      <c r="F117" s="33">
        <f t="shared" si="6"/>
        <v>45598</v>
      </c>
      <c r="G117" s="31" t="s">
        <v>87</v>
      </c>
      <c r="H117" s="32">
        <v>0.78337939999999995</v>
      </c>
      <c r="I117" s="58">
        <v>1</v>
      </c>
      <c r="J117" s="31"/>
    </row>
    <row r="118" spans="1:10" x14ac:dyDescent="0.4">
      <c r="A118" s="66"/>
      <c r="B118" s="37" t="s">
        <v>77</v>
      </c>
      <c r="C118" s="33">
        <v>45544</v>
      </c>
      <c r="D118" s="31" t="s">
        <v>88</v>
      </c>
      <c r="E118" s="32">
        <v>0.82656000000000007</v>
      </c>
      <c r="F118" s="33">
        <f t="shared" si="6"/>
        <v>45574</v>
      </c>
      <c r="G118" s="31" t="s">
        <v>89</v>
      </c>
      <c r="H118" s="32">
        <v>0.82573339999999995</v>
      </c>
      <c r="I118" s="58">
        <v>0.99999999999999989</v>
      </c>
      <c r="J118" s="31"/>
    </row>
    <row r="119" spans="1:10" x14ac:dyDescent="0.4">
      <c r="A119" s="66"/>
      <c r="B119" s="37" t="s">
        <v>77</v>
      </c>
      <c r="C119" s="33">
        <v>45551</v>
      </c>
      <c r="D119" s="31" t="s">
        <v>90</v>
      </c>
      <c r="E119" s="32">
        <v>0.72323999999999999</v>
      </c>
      <c r="F119" s="33">
        <f t="shared" si="6"/>
        <v>45581</v>
      </c>
      <c r="G119" s="31" t="s">
        <v>91</v>
      </c>
      <c r="H119" s="32">
        <v>0.72251679999999996</v>
      </c>
      <c r="I119" s="58">
        <v>1</v>
      </c>
      <c r="J119" s="31"/>
    </row>
    <row r="120" spans="1:10" ht="26.25" x14ac:dyDescent="0.4">
      <c r="A120" s="66"/>
      <c r="B120" s="37" t="s">
        <v>77</v>
      </c>
      <c r="C120" s="33">
        <v>45559</v>
      </c>
      <c r="D120" s="31" t="s">
        <v>92</v>
      </c>
      <c r="E120" s="32">
        <v>0.82656000000000007</v>
      </c>
      <c r="F120" s="33">
        <f t="shared" si="6"/>
        <v>45589</v>
      </c>
      <c r="G120" s="36" t="s">
        <v>93</v>
      </c>
      <c r="H120" s="32">
        <v>0.82573339999999995</v>
      </c>
      <c r="I120" s="58">
        <v>0.99999999999999989</v>
      </c>
      <c r="J120" s="31"/>
    </row>
    <row r="121" spans="1:10" x14ac:dyDescent="0.4">
      <c r="A121" s="66"/>
      <c r="B121" s="37" t="s">
        <v>77</v>
      </c>
      <c r="C121" s="33">
        <v>45566</v>
      </c>
      <c r="D121" s="31" t="s">
        <v>94</v>
      </c>
      <c r="E121" s="32">
        <v>0.64575000000000005</v>
      </c>
      <c r="F121" s="33">
        <f t="shared" si="6"/>
        <v>45596</v>
      </c>
      <c r="G121" s="31" t="s">
        <v>95</v>
      </c>
      <c r="H121" s="32">
        <v>0.64510420000000002</v>
      </c>
      <c r="I121" s="58">
        <v>1</v>
      </c>
      <c r="J121" s="31"/>
    </row>
    <row r="122" spans="1:10" x14ac:dyDescent="0.4">
      <c r="A122" s="66"/>
      <c r="B122" s="37" t="s">
        <v>28</v>
      </c>
      <c r="C122" s="33">
        <v>45600</v>
      </c>
      <c r="D122" s="31" t="s">
        <v>96</v>
      </c>
      <c r="E122" s="32">
        <v>0.72124200000000005</v>
      </c>
      <c r="F122" s="33">
        <f t="shared" si="6"/>
        <v>45630</v>
      </c>
      <c r="G122" s="31" t="s">
        <v>97</v>
      </c>
      <c r="H122" s="32">
        <v>0.69041269999999999</v>
      </c>
      <c r="I122" s="58">
        <v>0.95825520421716981</v>
      </c>
      <c r="J122" s="31"/>
    </row>
    <row r="123" spans="1:10" x14ac:dyDescent="0.4">
      <c r="A123" s="66"/>
      <c r="B123" s="37" t="s">
        <v>77</v>
      </c>
      <c r="C123" s="33">
        <v>45575</v>
      </c>
      <c r="D123" s="31" t="s">
        <v>98</v>
      </c>
      <c r="E123" s="32">
        <v>0.82656000000000007</v>
      </c>
      <c r="F123" s="33">
        <f t="shared" si="6"/>
        <v>45605</v>
      </c>
      <c r="G123" s="31" t="s">
        <v>99</v>
      </c>
      <c r="H123" s="32">
        <v>0.8257333</v>
      </c>
      <c r="I123" s="58">
        <v>0.99999999999999989</v>
      </c>
      <c r="J123" s="31"/>
    </row>
    <row r="124" spans="1:10" x14ac:dyDescent="0.4">
      <c r="A124" s="66"/>
      <c r="B124" s="37" t="s">
        <v>77</v>
      </c>
      <c r="C124" s="33">
        <v>45584</v>
      </c>
      <c r="D124" s="31" t="s">
        <v>100</v>
      </c>
      <c r="E124" s="32">
        <v>0.66420000000000001</v>
      </c>
      <c r="F124" s="33">
        <f t="shared" si="6"/>
        <v>45614</v>
      </c>
      <c r="G124" s="31" t="s">
        <v>101</v>
      </c>
      <c r="H124" s="32">
        <v>0.66353569999999995</v>
      </c>
      <c r="I124" s="58">
        <v>1</v>
      </c>
      <c r="J124" s="31"/>
    </row>
    <row r="125" spans="1:10" x14ac:dyDescent="0.4">
      <c r="A125" s="66"/>
      <c r="B125" s="37" t="s">
        <v>77</v>
      </c>
      <c r="C125" s="33">
        <v>45589</v>
      </c>
      <c r="D125" s="31" t="s">
        <v>102</v>
      </c>
      <c r="E125" s="32">
        <v>0.78781500000000004</v>
      </c>
      <c r="F125" s="33">
        <f t="shared" si="6"/>
        <v>45619</v>
      </c>
      <c r="G125" s="31" t="s">
        <v>103</v>
      </c>
      <c r="H125" s="32">
        <v>0.78702720000000004</v>
      </c>
      <c r="I125" s="58">
        <v>1</v>
      </c>
      <c r="J125" s="31"/>
    </row>
    <row r="126" spans="1:10" x14ac:dyDescent="0.4">
      <c r="A126" s="66"/>
      <c r="B126" s="37" t="s">
        <v>77</v>
      </c>
      <c r="C126" s="33">
        <v>45597</v>
      </c>
      <c r="D126" s="31" t="s">
        <v>104</v>
      </c>
      <c r="E126" s="32">
        <v>0.80934000000000006</v>
      </c>
      <c r="F126" s="33">
        <f t="shared" si="6"/>
        <v>45627</v>
      </c>
      <c r="G126" s="31" t="s">
        <v>105</v>
      </c>
      <c r="H126" s="32">
        <v>0.80853070000000005</v>
      </c>
      <c r="I126" s="58">
        <v>0.99999999999999989</v>
      </c>
      <c r="J126" s="31"/>
    </row>
    <row r="127" spans="1:10" x14ac:dyDescent="0.4">
      <c r="A127" s="66"/>
      <c r="B127" s="37" t="s">
        <v>28</v>
      </c>
      <c r="C127" s="33">
        <v>45630</v>
      </c>
      <c r="D127" s="31" t="s">
        <v>106</v>
      </c>
      <c r="E127" s="32">
        <v>0.78647250000000002</v>
      </c>
      <c r="F127" s="33">
        <f t="shared" si="6"/>
        <v>45660</v>
      </c>
      <c r="G127" s="31" t="s">
        <v>107</v>
      </c>
      <c r="H127" s="32">
        <v>0.76995650000000004</v>
      </c>
      <c r="I127" s="58">
        <v>0.97999993642498628</v>
      </c>
      <c r="J127" s="31"/>
    </row>
    <row r="128" spans="1:10" x14ac:dyDescent="0.4">
      <c r="A128" s="66"/>
      <c r="B128" s="37" t="s">
        <v>77</v>
      </c>
      <c r="C128" s="33">
        <v>45607</v>
      </c>
      <c r="D128" s="31" t="s">
        <v>108</v>
      </c>
      <c r="E128" s="32">
        <v>0.79642500000000005</v>
      </c>
      <c r="F128" s="33">
        <f t="shared" si="6"/>
        <v>45637</v>
      </c>
      <c r="G128" s="31" t="s">
        <v>109</v>
      </c>
      <c r="H128" s="32">
        <v>0.79562860000000002</v>
      </c>
      <c r="I128" s="58">
        <v>1</v>
      </c>
      <c r="J128" s="31"/>
    </row>
    <row r="129" spans="1:10" x14ac:dyDescent="0.4">
      <c r="A129" s="66"/>
      <c r="B129" s="37" t="s">
        <v>77</v>
      </c>
      <c r="C129" s="33">
        <v>45612</v>
      </c>
      <c r="D129" s="31" t="s">
        <v>110</v>
      </c>
      <c r="E129" s="32">
        <v>0.72323999999999999</v>
      </c>
      <c r="F129" s="33">
        <f t="shared" si="6"/>
        <v>45642</v>
      </c>
      <c r="G129" s="31" t="s">
        <v>111</v>
      </c>
      <c r="H129" s="32">
        <v>0.72251679999999996</v>
      </c>
      <c r="I129" s="58">
        <v>1</v>
      </c>
      <c r="J129" s="31"/>
    </row>
    <row r="130" spans="1:10" x14ac:dyDescent="0.4">
      <c r="A130" s="66"/>
      <c r="B130" s="37" t="s">
        <v>77</v>
      </c>
      <c r="C130" s="33">
        <v>45620</v>
      </c>
      <c r="D130" s="31" t="s">
        <v>112</v>
      </c>
      <c r="E130" s="32">
        <v>0.82656000000000007</v>
      </c>
      <c r="F130" s="33">
        <f t="shared" si="6"/>
        <v>45650</v>
      </c>
      <c r="G130" s="31" t="s">
        <v>113</v>
      </c>
      <c r="H130" s="32">
        <v>0.82573339999999995</v>
      </c>
      <c r="I130" s="58">
        <v>0.99999999999999989</v>
      </c>
      <c r="J130" s="31"/>
    </row>
    <row r="131" spans="1:10" x14ac:dyDescent="0.4">
      <c r="A131" s="66"/>
      <c r="B131" s="37" t="s">
        <v>77</v>
      </c>
      <c r="C131" s="33">
        <v>45627</v>
      </c>
      <c r="D131" s="31" t="s">
        <v>114</v>
      </c>
      <c r="E131" s="32">
        <v>0.30996000000000001</v>
      </c>
      <c r="F131" s="33">
        <f t="shared" si="6"/>
        <v>45657</v>
      </c>
      <c r="G131" s="31" t="s">
        <v>115</v>
      </c>
      <c r="H131" s="32">
        <v>0.30964999999999998</v>
      </c>
      <c r="I131" s="58">
        <v>1</v>
      </c>
      <c r="J131" s="31"/>
    </row>
    <row r="132" spans="1:10" x14ac:dyDescent="0.4">
      <c r="A132" s="66"/>
      <c r="B132" s="37" t="s">
        <v>28</v>
      </c>
      <c r="C132" s="33">
        <v>45660</v>
      </c>
      <c r="D132" s="31" t="s">
        <v>116</v>
      </c>
      <c r="E132" s="32">
        <v>0.86625790000000003</v>
      </c>
      <c r="F132" s="33">
        <f t="shared" si="6"/>
        <v>45690</v>
      </c>
      <c r="G132" s="31" t="s">
        <v>117</v>
      </c>
      <c r="H132" s="32">
        <v>0.8480664</v>
      </c>
      <c r="I132" s="58">
        <v>0.97999995151559371</v>
      </c>
      <c r="J132" s="31"/>
    </row>
    <row r="133" spans="1:10" x14ac:dyDescent="0.4">
      <c r="A133" s="66"/>
      <c r="B133" s="37" t="s">
        <v>77</v>
      </c>
      <c r="C133" s="33">
        <v>45635</v>
      </c>
      <c r="D133" s="31" t="s">
        <v>118</v>
      </c>
      <c r="E133" s="32">
        <v>0.22176000000000001</v>
      </c>
      <c r="F133" s="33">
        <f t="shared" si="6"/>
        <v>45665</v>
      </c>
      <c r="G133" s="31" t="s">
        <v>119</v>
      </c>
      <c r="H133" s="32">
        <v>0.22153819999999999</v>
      </c>
      <c r="I133" s="58">
        <v>1</v>
      </c>
      <c r="J133" s="31"/>
    </row>
    <row r="134" spans="1:10" x14ac:dyDescent="0.4">
      <c r="A134" s="66"/>
      <c r="B134" s="37" t="s">
        <v>77</v>
      </c>
      <c r="C134" s="33">
        <v>45642</v>
      </c>
      <c r="D134" s="31" t="s">
        <v>120</v>
      </c>
      <c r="E134" s="32">
        <v>0.77615999999999996</v>
      </c>
      <c r="F134" s="33">
        <f t="shared" si="6"/>
        <v>45672</v>
      </c>
      <c r="G134" s="31" t="s">
        <v>121</v>
      </c>
      <c r="H134" s="32">
        <v>0.77538379999999996</v>
      </c>
      <c r="I134" s="58">
        <v>1</v>
      </c>
      <c r="J134" s="31"/>
    </row>
    <row r="135" spans="1:10" x14ac:dyDescent="0.4">
      <c r="A135" s="66"/>
      <c r="B135" s="37" t="s">
        <v>77</v>
      </c>
      <c r="C135" s="33">
        <v>45650</v>
      </c>
      <c r="D135" s="31" t="s">
        <v>122</v>
      </c>
      <c r="E135" s="32">
        <v>0.88704000000000005</v>
      </c>
      <c r="F135" s="33">
        <f t="shared" si="6"/>
        <v>45680</v>
      </c>
      <c r="G135" s="31" t="s">
        <v>117</v>
      </c>
      <c r="H135" s="32">
        <v>0.88615299999999997</v>
      </c>
      <c r="I135" s="58">
        <v>1</v>
      </c>
      <c r="J135" s="31"/>
    </row>
    <row r="136" spans="1:10" x14ac:dyDescent="0.4">
      <c r="A136" s="66"/>
      <c r="B136" s="37" t="s">
        <v>77</v>
      </c>
      <c r="C136" s="33">
        <v>45658</v>
      </c>
      <c r="D136" s="31" t="s">
        <v>123</v>
      </c>
      <c r="E136" s="32">
        <v>0.88704000000000005</v>
      </c>
      <c r="F136" s="33">
        <f t="shared" si="6"/>
        <v>45688</v>
      </c>
      <c r="G136" s="31" t="s">
        <v>124</v>
      </c>
      <c r="H136" s="32">
        <v>0.88615299999999997</v>
      </c>
      <c r="I136" s="58">
        <v>1</v>
      </c>
      <c r="J136" s="31"/>
    </row>
    <row r="137" spans="1:10" x14ac:dyDescent="0.4">
      <c r="A137" s="66"/>
      <c r="B137" s="37" t="s">
        <v>28</v>
      </c>
      <c r="C137" s="33">
        <v>45691</v>
      </c>
      <c r="D137" s="31" t="s">
        <v>125</v>
      </c>
      <c r="E137" s="32">
        <v>0.80549000000000004</v>
      </c>
      <c r="F137" s="33">
        <f t="shared" si="6"/>
        <v>45721</v>
      </c>
      <c r="G137" s="31" t="s">
        <v>126</v>
      </c>
      <c r="H137" s="32">
        <v>0.77124939999999997</v>
      </c>
      <c r="I137" s="58">
        <v>0.95849098064532146</v>
      </c>
      <c r="J137" s="31"/>
    </row>
    <row r="138" spans="1:10" x14ac:dyDescent="0.4">
      <c r="A138" s="66"/>
      <c r="B138" s="37" t="s">
        <v>65</v>
      </c>
      <c r="C138" s="33">
        <v>45689</v>
      </c>
      <c r="D138" s="31">
        <v>710016788</v>
      </c>
      <c r="E138" s="32">
        <v>0.35730600000000001</v>
      </c>
      <c r="F138" s="33">
        <f t="shared" si="6"/>
        <v>45719</v>
      </c>
      <c r="G138" s="31" t="s">
        <v>126</v>
      </c>
      <c r="H138" s="32">
        <v>0.34980260000000002</v>
      </c>
      <c r="I138" s="58">
        <v>0.98000005597443085</v>
      </c>
      <c r="J138" s="31"/>
    </row>
    <row r="139" spans="1:10" x14ac:dyDescent="0.4">
      <c r="A139" s="66"/>
      <c r="B139" s="37" t="s">
        <v>77</v>
      </c>
      <c r="C139" s="33">
        <v>45666</v>
      </c>
      <c r="D139" s="31" t="s">
        <v>127</v>
      </c>
      <c r="E139" s="32">
        <v>0.66725999999999996</v>
      </c>
      <c r="F139" s="33">
        <f t="shared" si="6"/>
        <v>45696</v>
      </c>
      <c r="G139" s="31" t="s">
        <v>128</v>
      </c>
      <c r="H139" s="32">
        <v>0.66659270000000004</v>
      </c>
      <c r="I139" s="58">
        <v>1</v>
      </c>
      <c r="J139" s="31"/>
    </row>
    <row r="140" spans="1:10" x14ac:dyDescent="0.4">
      <c r="A140" s="66"/>
      <c r="B140" s="37" t="s">
        <v>77</v>
      </c>
      <c r="C140" s="33">
        <v>45673</v>
      </c>
      <c r="D140" s="31" t="s">
        <v>129</v>
      </c>
      <c r="E140" s="32">
        <v>0.72072000000000003</v>
      </c>
      <c r="F140" s="33">
        <f t="shared" si="6"/>
        <v>45703</v>
      </c>
      <c r="G140" s="31" t="s">
        <v>130</v>
      </c>
      <c r="H140" s="32">
        <v>0.71999930000000001</v>
      </c>
      <c r="I140" s="58">
        <v>1</v>
      </c>
      <c r="J140" s="31"/>
    </row>
    <row r="141" spans="1:10" x14ac:dyDescent="0.4">
      <c r="A141" s="66"/>
      <c r="B141" s="37" t="s">
        <v>77</v>
      </c>
      <c r="C141" s="33">
        <v>45681</v>
      </c>
      <c r="D141" s="31" t="s">
        <v>131</v>
      </c>
      <c r="E141" s="32">
        <v>0.825264</v>
      </c>
      <c r="F141" s="33">
        <f t="shared" si="6"/>
        <v>45711</v>
      </c>
      <c r="G141" s="31" t="s">
        <v>126</v>
      </c>
      <c r="H141" s="32">
        <v>0.79450109999999996</v>
      </c>
      <c r="I141" s="58">
        <v>0.96372360844529747</v>
      </c>
      <c r="J141" s="31"/>
    </row>
    <row r="142" spans="1:10" x14ac:dyDescent="0.4">
      <c r="A142" s="66"/>
      <c r="B142" s="37" t="s">
        <v>77</v>
      </c>
      <c r="C142" s="33">
        <v>45689</v>
      </c>
      <c r="D142" s="31" t="s">
        <v>132</v>
      </c>
      <c r="E142" s="32">
        <v>0.82764000000000004</v>
      </c>
      <c r="F142" s="33">
        <f t="shared" si="6"/>
        <v>45719</v>
      </c>
      <c r="G142" s="31" t="s">
        <v>133</v>
      </c>
      <c r="H142" s="32">
        <v>0.8268124</v>
      </c>
      <c r="I142" s="58">
        <v>1</v>
      </c>
      <c r="J142" s="31"/>
    </row>
    <row r="143" spans="1:10" ht="26.25" x14ac:dyDescent="0.4">
      <c r="A143" s="66"/>
      <c r="B143" s="37" t="s">
        <v>28</v>
      </c>
      <c r="C143" s="33">
        <v>45720</v>
      </c>
      <c r="D143" s="31" t="s">
        <v>134</v>
      </c>
      <c r="E143" s="32">
        <v>0.75229425000000005</v>
      </c>
      <c r="F143" s="33">
        <f t="shared" si="6"/>
        <v>45750</v>
      </c>
      <c r="G143" s="36" t="s">
        <v>135</v>
      </c>
      <c r="H143" s="32">
        <v>0.74401150000000005</v>
      </c>
      <c r="I143" s="58">
        <v>0.98999999003049666</v>
      </c>
      <c r="J143" s="31"/>
    </row>
    <row r="144" spans="1:10" x14ac:dyDescent="0.4">
      <c r="A144" s="66"/>
      <c r="B144" s="37" t="s">
        <v>65</v>
      </c>
      <c r="C144" s="33">
        <v>45717</v>
      </c>
      <c r="D144" s="31">
        <v>710016788</v>
      </c>
      <c r="E144" s="32">
        <v>0.35527199999999998</v>
      </c>
      <c r="F144" s="33">
        <f t="shared" si="6"/>
        <v>45747</v>
      </c>
      <c r="G144" s="31" t="s">
        <v>136</v>
      </c>
      <c r="H144" s="32">
        <v>0.34781129999999999</v>
      </c>
      <c r="I144" s="57">
        <v>0.98000011258979036</v>
      </c>
      <c r="J144" s="31"/>
    </row>
    <row r="145" spans="1:13" x14ac:dyDescent="0.4">
      <c r="A145" s="66"/>
      <c r="B145" s="37" t="s">
        <v>77</v>
      </c>
      <c r="C145" s="33">
        <v>45705</v>
      </c>
      <c r="D145" s="31" t="s">
        <v>137</v>
      </c>
      <c r="E145" s="32">
        <v>0.11088000000000001</v>
      </c>
      <c r="F145" s="33">
        <f t="shared" si="6"/>
        <v>45735</v>
      </c>
      <c r="G145" s="31" t="s">
        <v>138</v>
      </c>
      <c r="H145" s="32">
        <v>0.1107691</v>
      </c>
      <c r="I145" s="57">
        <v>1</v>
      </c>
      <c r="J145" s="31"/>
    </row>
    <row r="146" spans="1:13" x14ac:dyDescent="0.4">
      <c r="A146" s="66"/>
      <c r="B146" s="37" t="s">
        <v>77</v>
      </c>
      <c r="C146" s="33">
        <v>45712</v>
      </c>
      <c r="D146" s="31" t="s">
        <v>139</v>
      </c>
      <c r="E146" s="32">
        <v>0.88704000000000005</v>
      </c>
      <c r="F146" s="33">
        <f t="shared" si="6"/>
        <v>45742</v>
      </c>
      <c r="G146" s="31" t="s">
        <v>136</v>
      </c>
      <c r="H146" s="32">
        <v>0.88615299999999997</v>
      </c>
      <c r="I146" s="57">
        <v>1</v>
      </c>
      <c r="J146" s="31"/>
    </row>
    <row r="147" spans="1:13" x14ac:dyDescent="0.4">
      <c r="A147" s="66"/>
      <c r="B147" s="37" t="s">
        <v>77</v>
      </c>
      <c r="C147" s="33">
        <v>45717</v>
      </c>
      <c r="D147" s="31" t="s">
        <v>140</v>
      </c>
      <c r="E147" s="32">
        <v>0.5544</v>
      </c>
      <c r="F147" s="33">
        <f t="shared" si="6"/>
        <v>45747</v>
      </c>
      <c r="G147" s="31" t="s">
        <v>141</v>
      </c>
      <c r="H147" s="32">
        <v>0.55384560000000005</v>
      </c>
      <c r="I147" s="57">
        <v>1</v>
      </c>
      <c r="J147" s="31"/>
    </row>
    <row r="148" spans="1:13" x14ac:dyDescent="0.4">
      <c r="A148" s="66"/>
      <c r="B148" s="37" t="s">
        <v>28</v>
      </c>
      <c r="C148" s="33">
        <v>45748</v>
      </c>
      <c r="D148" s="31" t="s">
        <v>142</v>
      </c>
      <c r="E148" s="32">
        <v>0.84659629999999997</v>
      </c>
      <c r="F148" s="33">
        <f t="shared" si="6"/>
        <v>45778</v>
      </c>
      <c r="G148" s="31" t="s">
        <v>143</v>
      </c>
      <c r="H148" s="32">
        <v>0.82881780000000005</v>
      </c>
      <c r="I148" s="57">
        <v>0.98000003071121389</v>
      </c>
      <c r="J148" s="31"/>
    </row>
    <row r="149" spans="1:13" x14ac:dyDescent="0.4">
      <c r="A149" s="66"/>
      <c r="B149" s="37" t="s">
        <v>65</v>
      </c>
      <c r="C149" s="33">
        <v>45748</v>
      </c>
      <c r="D149" s="31">
        <v>710016856</v>
      </c>
      <c r="E149" s="32">
        <v>0.42036000000000001</v>
      </c>
      <c r="F149" s="33">
        <f t="shared" si="6"/>
        <v>45778</v>
      </c>
      <c r="G149" s="31" t="s">
        <v>144</v>
      </c>
      <c r="H149" s="32">
        <v>0.41153240000000002</v>
      </c>
      <c r="I149" s="57">
        <v>0.98</v>
      </c>
      <c r="J149" s="31"/>
    </row>
    <row r="150" spans="1:13" x14ac:dyDescent="0.4">
      <c r="A150" s="66"/>
      <c r="B150" s="37" t="s">
        <v>77</v>
      </c>
      <c r="C150" s="33">
        <v>45725</v>
      </c>
      <c r="D150" s="31" t="s">
        <v>145</v>
      </c>
      <c r="E150" s="32">
        <v>0.88704000000000005</v>
      </c>
      <c r="F150" s="33">
        <f t="shared" si="6"/>
        <v>45755</v>
      </c>
      <c r="G150" s="31" t="s">
        <v>146</v>
      </c>
      <c r="H150" s="32">
        <v>0.88615299999999997</v>
      </c>
      <c r="I150" s="57">
        <v>1</v>
      </c>
      <c r="J150" s="31"/>
    </row>
    <row r="151" spans="1:13" x14ac:dyDescent="0.4">
      <c r="A151" s="66"/>
      <c r="B151" s="37" t="s">
        <v>77</v>
      </c>
      <c r="C151" s="33">
        <v>45732</v>
      </c>
      <c r="D151" s="31" t="s">
        <v>147</v>
      </c>
      <c r="E151" s="32">
        <v>0.77615999999999996</v>
      </c>
      <c r="F151" s="33">
        <f t="shared" si="6"/>
        <v>45762</v>
      </c>
      <c r="G151" s="31" t="s">
        <v>148</v>
      </c>
      <c r="H151" s="32">
        <v>0.77538379999999996</v>
      </c>
      <c r="I151" s="57">
        <v>1</v>
      </c>
      <c r="J151" s="31"/>
    </row>
    <row r="152" spans="1:13" x14ac:dyDescent="0.4">
      <c r="A152" s="66"/>
      <c r="B152" s="37" t="s">
        <v>77</v>
      </c>
      <c r="C152" s="33">
        <v>45740</v>
      </c>
      <c r="D152" s="31" t="s">
        <v>149</v>
      </c>
      <c r="E152" s="32">
        <v>0.88704000000000005</v>
      </c>
      <c r="F152" s="33">
        <f t="shared" si="6"/>
        <v>45770</v>
      </c>
      <c r="G152" s="31" t="s">
        <v>143</v>
      </c>
      <c r="H152" s="32">
        <v>0.88615299999999997</v>
      </c>
      <c r="I152" s="57">
        <v>1</v>
      </c>
      <c r="J152" s="31"/>
    </row>
    <row r="153" spans="1:13" x14ac:dyDescent="0.4">
      <c r="A153" s="66"/>
      <c r="B153" s="37" t="s">
        <v>77</v>
      </c>
      <c r="C153" s="33">
        <v>45747</v>
      </c>
      <c r="D153" s="31" t="s">
        <v>150</v>
      </c>
      <c r="E153" s="32">
        <v>0.88704000000000005</v>
      </c>
      <c r="F153" s="33">
        <f t="shared" si="6"/>
        <v>45777</v>
      </c>
      <c r="G153" s="31" t="s">
        <v>151</v>
      </c>
      <c r="H153" s="32">
        <v>0.78126050000000002</v>
      </c>
      <c r="I153" s="57">
        <v>0.88174997745310246</v>
      </c>
      <c r="J153" s="31"/>
    </row>
    <row r="154" spans="1:13" x14ac:dyDescent="0.4">
      <c r="A154" s="60" t="s">
        <v>12</v>
      </c>
      <c r="B154" s="60"/>
      <c r="C154" s="60"/>
      <c r="D154" s="60"/>
      <c r="E154" s="61"/>
      <c r="F154" s="60"/>
      <c r="G154" s="60"/>
      <c r="H154" s="61"/>
      <c r="I154" s="59"/>
      <c r="J154" s="59"/>
      <c r="L154" s="48"/>
      <c r="M154" s="62"/>
    </row>
  </sheetData>
  <mergeCells count="14">
    <mergeCell ref="J3:J4"/>
    <mergeCell ref="A78:A101"/>
    <mergeCell ref="A105:A153"/>
    <mergeCell ref="A15:A26"/>
    <mergeCell ref="A28:J29"/>
    <mergeCell ref="A30:A42"/>
    <mergeCell ref="A46:A57"/>
    <mergeCell ref="A61:A74"/>
    <mergeCell ref="J63:J67"/>
    <mergeCell ref="A5:A11"/>
    <mergeCell ref="A3:A4"/>
    <mergeCell ref="B3:B4"/>
    <mergeCell ref="C3:F3"/>
    <mergeCell ref="G3:I3"/>
  </mergeCells>
  <dataValidations disablePrompts="1" count="2">
    <dataValidation showInputMessage="1" showErrorMessage="1" sqref="C64:C66 C69" xr:uid="{68CBBD50-8099-45FF-9D8A-B344A0952A78}"/>
    <dataValidation type="date" allowBlank="1" showInputMessage="1" showErrorMessage="1" sqref="C52:C57 C61:C63" xr:uid="{76A39367-E8A4-49A6-ABBD-FD2E24858767}">
      <formula1>44470</formula1>
      <formula2>44742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 Bhanushali</dc:creator>
  <cp:lastModifiedBy>Pramod Burle</cp:lastModifiedBy>
  <dcterms:created xsi:type="dcterms:W3CDTF">2025-10-16T06:53:44Z</dcterms:created>
  <dcterms:modified xsi:type="dcterms:W3CDTF">2026-01-31T07:19:42Z</dcterms:modified>
</cp:coreProperties>
</file>